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Owner\Desktop\予算管理\R2\"/>
    </mc:Choice>
  </mc:AlternateContent>
  <xr:revisionPtr revIDLastSave="0" documentId="8_{3C371CC2-1DE5-4619-83C7-EB55B08BEAE9}" xr6:coauthVersionLast="47" xr6:coauthVersionMax="47" xr10:uidLastSave="{00000000-0000-0000-0000-000000000000}"/>
  <bookViews>
    <workbookView xWindow="-120" yWindow="-120" windowWidth="19440" windowHeight="15000" tabRatio="759" firstSheet="5" activeTab="16" xr2:uid="{00000000-000D-0000-FFFF-FFFF00000000}"/>
  </bookViews>
  <sheets>
    <sheet name="当初予算法人" sheetId="20" r:id="rId1"/>
    <sheet name="当初予算内訳表" sheetId="21" r:id="rId2"/>
    <sheet name="うぐいす当初予算" sheetId="22" r:id="rId3"/>
    <sheet name="みどり当初予算" sheetId="23" r:id="rId4"/>
    <sheet name="さくらんぼ当初予算" sheetId="24" r:id="rId5"/>
    <sheet name="法人" sheetId="17" r:id="rId6"/>
    <sheet name="内訳表" sheetId="19" r:id="rId7"/>
    <sheet name="うぐいす拠点" sheetId="14" r:id="rId8"/>
    <sheet name="本部" sheetId="7" r:id="rId9"/>
    <sheet name="地活" sheetId="8" r:id="rId10"/>
    <sheet name="相談" sheetId="9" r:id="rId11"/>
    <sheet name="ハイツ" sheetId="10" r:id="rId12"/>
    <sheet name="みどり拠点" sheetId="15" r:id="rId13"/>
    <sheet name="みどり" sheetId="12" r:id="rId14"/>
    <sheet name="移行" sheetId="13" r:id="rId15"/>
    <sheet name="さくらんぼ拠点" sheetId="16" r:id="rId16"/>
    <sheet name="さくらんぼ" sheetId="11" r:id="rId17"/>
  </sheets>
  <definedNames>
    <definedName name="_xlnm.Print_Area" localSheetId="7">うぐいす拠点!$A$1:$I$132</definedName>
    <definedName name="_xlnm.Print_Area" localSheetId="11">ハイツ!$A$1:$I$132</definedName>
    <definedName name="_xlnm.Print_Area" localSheetId="10">相談!$A$1:$I$132</definedName>
    <definedName name="_xlnm.Print_Area" localSheetId="9">地活!$A$1:$I$132</definedName>
    <definedName name="_xlnm.Print_Area" localSheetId="0">当初予算法人!$A$1:$F$55</definedName>
    <definedName name="_xlnm.Print_Area" localSheetId="6">内訳表!$A$1:$L$132</definedName>
    <definedName name="_xlnm.Print_Area" localSheetId="8">本部!$A$1:$I$132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1" l="1"/>
  <c r="G107" i="12"/>
  <c r="F98" i="12"/>
  <c r="G98" i="12"/>
  <c r="H114" i="13"/>
  <c r="G98" i="13"/>
  <c r="G107" i="13" s="1"/>
  <c r="F98" i="13"/>
  <c r="H98" i="13" s="1"/>
  <c r="F103" i="16"/>
  <c r="G103" i="16"/>
  <c r="H103" i="16"/>
  <c r="G98" i="11"/>
  <c r="G107" i="11" s="1"/>
  <c r="F107" i="11"/>
  <c r="F98" i="11"/>
  <c r="C8" i="22"/>
  <c r="C18" i="22" s="1"/>
  <c r="C18" i="21" s="1"/>
  <c r="F122" i="11"/>
  <c r="F122" i="16"/>
  <c r="F47" i="15"/>
  <c r="G47" i="19" s="1"/>
  <c r="G47" i="15"/>
  <c r="F34" i="15"/>
  <c r="G34" i="15"/>
  <c r="F70" i="16"/>
  <c r="G70" i="16"/>
  <c r="H70" i="16"/>
  <c r="G47" i="16"/>
  <c r="F47" i="16"/>
  <c r="H70" i="19"/>
  <c r="K70" i="19"/>
  <c r="K47" i="19"/>
  <c r="K34" i="19"/>
  <c r="G34" i="19"/>
  <c r="H34" i="19"/>
  <c r="E54" i="21"/>
  <c r="E52" i="21"/>
  <c r="E49" i="21"/>
  <c r="E48" i="21"/>
  <c r="E47" i="21"/>
  <c r="E45" i="21"/>
  <c r="E44" i="21"/>
  <c r="E43" i="21"/>
  <c r="E39" i="21"/>
  <c r="E38" i="21"/>
  <c r="E37" i="21"/>
  <c r="E36" i="21"/>
  <c r="E35" i="21"/>
  <c r="E33" i="21"/>
  <c r="E32" i="21"/>
  <c r="E31" i="21"/>
  <c r="E30" i="21"/>
  <c r="E29" i="21"/>
  <c r="E25" i="21"/>
  <c r="E24" i="21"/>
  <c r="E23" i="21"/>
  <c r="E22" i="21"/>
  <c r="E21" i="21"/>
  <c r="E20" i="21"/>
  <c r="E19" i="21"/>
  <c r="E17" i="21"/>
  <c r="E16" i="21"/>
  <c r="E15" i="21"/>
  <c r="E14" i="21"/>
  <c r="E13" i="21"/>
  <c r="E12" i="21"/>
  <c r="E11" i="21"/>
  <c r="E10" i="21"/>
  <c r="E9" i="21"/>
  <c r="D52" i="21"/>
  <c r="F52" i="21" s="1"/>
  <c r="D49" i="21"/>
  <c r="D48" i="21"/>
  <c r="D47" i="21"/>
  <c r="D45" i="21"/>
  <c r="D44" i="21"/>
  <c r="D43" i="21"/>
  <c r="D39" i="21"/>
  <c r="D38" i="21"/>
  <c r="D37" i="21"/>
  <c r="D36" i="21"/>
  <c r="D35" i="21"/>
  <c r="D33" i="21"/>
  <c r="D32" i="21"/>
  <c r="D31" i="21"/>
  <c r="D30" i="21"/>
  <c r="D29" i="21"/>
  <c r="D25" i="21"/>
  <c r="D24" i="21"/>
  <c r="D23" i="21"/>
  <c r="D22" i="21"/>
  <c r="D21" i="21"/>
  <c r="D20" i="21"/>
  <c r="D19" i="21"/>
  <c r="D17" i="21"/>
  <c r="D16" i="21"/>
  <c r="D15" i="21"/>
  <c r="D14" i="21"/>
  <c r="D13" i="21"/>
  <c r="D12" i="21"/>
  <c r="D11" i="21"/>
  <c r="D10" i="21"/>
  <c r="D9" i="21"/>
  <c r="C54" i="21"/>
  <c r="C52" i="21"/>
  <c r="C49" i="21"/>
  <c r="C48" i="21"/>
  <c r="C47" i="21"/>
  <c r="F47" i="21" s="1"/>
  <c r="C45" i="21"/>
  <c r="C44" i="21"/>
  <c r="C43" i="21"/>
  <c r="C39" i="21"/>
  <c r="C38" i="21"/>
  <c r="C37" i="21"/>
  <c r="C36" i="21"/>
  <c r="F36" i="21" s="1"/>
  <c r="C35" i="21"/>
  <c r="C33" i="21"/>
  <c r="C32" i="21"/>
  <c r="C31" i="21"/>
  <c r="C30" i="21"/>
  <c r="C29" i="21"/>
  <c r="F29" i="21" s="1"/>
  <c r="C25" i="21"/>
  <c r="C24" i="21"/>
  <c r="C23" i="21"/>
  <c r="C22" i="21"/>
  <c r="C21" i="21"/>
  <c r="C20" i="21"/>
  <c r="C19" i="21"/>
  <c r="C17" i="21"/>
  <c r="C16" i="21"/>
  <c r="C15" i="21"/>
  <c r="C14" i="21"/>
  <c r="C13" i="21"/>
  <c r="C12" i="21"/>
  <c r="C11" i="21"/>
  <c r="C10" i="21"/>
  <c r="C9" i="21"/>
  <c r="E7" i="21"/>
  <c r="D7" i="21"/>
  <c r="C7" i="21"/>
  <c r="H47" i="19" l="1"/>
  <c r="F107" i="13"/>
  <c r="H107" i="13" s="1"/>
  <c r="C8" i="21"/>
  <c r="F47" i="14"/>
  <c r="G47" i="14"/>
  <c r="G47" i="17" s="1"/>
  <c r="F71" i="14"/>
  <c r="H70" i="14"/>
  <c r="G70" i="14"/>
  <c r="F70" i="14"/>
  <c r="H34" i="14"/>
  <c r="G34" i="14"/>
  <c r="G34" i="17" s="1"/>
  <c r="F34" i="14"/>
  <c r="F51" i="10"/>
  <c r="F40" i="10"/>
  <c r="L127" i="14"/>
  <c r="H127" i="7"/>
  <c r="H127" i="8"/>
  <c r="H127" i="9"/>
  <c r="L131" i="10"/>
  <c r="H127" i="10"/>
  <c r="H127" i="13"/>
  <c r="H127" i="12"/>
  <c r="D40" i="22"/>
  <c r="C40" i="22"/>
  <c r="C40" i="21" s="1"/>
  <c r="H47" i="14" l="1"/>
  <c r="F47" i="19"/>
  <c r="J47" i="19" s="1"/>
  <c r="F34" i="17"/>
  <c r="I34" i="19" s="1"/>
  <c r="L34" i="19" s="1"/>
  <c r="F34" i="19"/>
  <c r="F70" i="19"/>
  <c r="E40" i="22"/>
  <c r="F47" i="17"/>
  <c r="I47" i="19" s="1"/>
  <c r="L47" i="19" s="1"/>
  <c r="F127" i="14"/>
  <c r="E52" i="22"/>
  <c r="D34" i="22"/>
  <c r="C34" i="22"/>
  <c r="E49" i="22"/>
  <c r="E48" i="22"/>
  <c r="E47" i="22"/>
  <c r="E45" i="22"/>
  <c r="E44" i="22"/>
  <c r="E43" i="22"/>
  <c r="E42" i="22"/>
  <c r="E39" i="22"/>
  <c r="E38" i="22"/>
  <c r="E37" i="22"/>
  <c r="E35" i="22"/>
  <c r="E33" i="22"/>
  <c r="E32" i="22"/>
  <c r="E31" i="22"/>
  <c r="E30" i="22"/>
  <c r="E29" i="22"/>
  <c r="E25" i="22"/>
  <c r="E24" i="22"/>
  <c r="E23" i="22"/>
  <c r="E22" i="22"/>
  <c r="E21" i="22"/>
  <c r="E20" i="22"/>
  <c r="E19" i="22"/>
  <c r="E54" i="22"/>
  <c r="D50" i="22"/>
  <c r="D46" i="22"/>
  <c r="D51" i="22"/>
  <c r="F114" i="7"/>
  <c r="F115" i="7"/>
  <c r="H123" i="10"/>
  <c r="F123" i="9"/>
  <c r="H123" i="8"/>
  <c r="G123" i="7"/>
  <c r="G115" i="9"/>
  <c r="H100" i="9"/>
  <c r="D34" i="23"/>
  <c r="C34" i="23"/>
  <c r="D40" i="23"/>
  <c r="D41" i="23" s="1"/>
  <c r="C40" i="23"/>
  <c r="D40" i="21" s="1"/>
  <c r="H103" i="15"/>
  <c r="H103" i="17" s="1"/>
  <c r="G103" i="15"/>
  <c r="G103" i="17" s="1"/>
  <c r="F103" i="15"/>
  <c r="F103" i="17" s="1"/>
  <c r="F107" i="12"/>
  <c r="H107" i="12" s="1"/>
  <c r="H98" i="12"/>
  <c r="E52" i="23"/>
  <c r="E49" i="23"/>
  <c r="E48" i="23"/>
  <c r="E47" i="23"/>
  <c r="E45" i="23"/>
  <c r="E44" i="23"/>
  <c r="E43" i="23"/>
  <c r="E42" i="23"/>
  <c r="E39" i="23"/>
  <c r="E38" i="23"/>
  <c r="E37" i="23"/>
  <c r="E36" i="23"/>
  <c r="E35" i="23"/>
  <c r="E33" i="23"/>
  <c r="E32" i="23"/>
  <c r="E31" i="23"/>
  <c r="E30" i="23"/>
  <c r="E29" i="23"/>
  <c r="E25" i="23"/>
  <c r="E24" i="23"/>
  <c r="E23" i="23"/>
  <c r="E22" i="23"/>
  <c r="E21" i="23"/>
  <c r="E20" i="23"/>
  <c r="E19" i="23"/>
  <c r="E17" i="23"/>
  <c r="E16" i="23"/>
  <c r="E15" i="23"/>
  <c r="E14" i="23"/>
  <c r="E13" i="23"/>
  <c r="E12" i="23"/>
  <c r="E11" i="23"/>
  <c r="E10" i="23"/>
  <c r="E9" i="23"/>
  <c r="E7" i="23"/>
  <c r="D50" i="23"/>
  <c r="D46" i="23"/>
  <c r="D26" i="23"/>
  <c r="D8" i="23"/>
  <c r="D18" i="23" s="1"/>
  <c r="D27" i="23" s="1"/>
  <c r="D50" i="24"/>
  <c r="C50" i="24"/>
  <c r="E50" i="21" s="1"/>
  <c r="D46" i="24"/>
  <c r="D51" i="24" s="1"/>
  <c r="C46" i="24"/>
  <c r="E46" i="21" s="1"/>
  <c r="D40" i="24"/>
  <c r="C40" i="24"/>
  <c r="E40" i="21" s="1"/>
  <c r="C34" i="24"/>
  <c r="E34" i="21" s="1"/>
  <c r="D34" i="24"/>
  <c r="D41" i="24" s="1"/>
  <c r="D26" i="24"/>
  <c r="D8" i="24"/>
  <c r="D18" i="24" s="1"/>
  <c r="D27" i="24" s="1"/>
  <c r="D53" i="24" s="1"/>
  <c r="E49" i="24"/>
  <c r="E48" i="24"/>
  <c r="E47" i="24"/>
  <c r="E45" i="24"/>
  <c r="E44" i="24"/>
  <c r="E43" i="24"/>
  <c r="E39" i="24"/>
  <c r="E38" i="24"/>
  <c r="E37" i="24"/>
  <c r="E35" i="24"/>
  <c r="E33" i="24"/>
  <c r="E32" i="24"/>
  <c r="E31" i="24"/>
  <c r="E30" i="24"/>
  <c r="E28" i="24"/>
  <c r="E21" i="24"/>
  <c r="E20" i="24"/>
  <c r="E19" i="24"/>
  <c r="E17" i="24"/>
  <c r="E16" i="24"/>
  <c r="E15" i="24"/>
  <c r="E14" i="24"/>
  <c r="E13" i="24"/>
  <c r="E12" i="24"/>
  <c r="E11" i="24"/>
  <c r="E10" i="24"/>
  <c r="E9" i="24"/>
  <c r="C34" i="21" l="1"/>
  <c r="E34" i="22"/>
  <c r="E34" i="23"/>
  <c r="D34" i="21"/>
  <c r="E46" i="24"/>
  <c r="E40" i="23"/>
  <c r="C41" i="24"/>
  <c r="E41" i="21" s="1"/>
  <c r="E50" i="24"/>
  <c r="C51" i="24"/>
  <c r="E51" i="21" s="1"/>
  <c r="D51" i="23"/>
  <c r="D53" i="23" s="1"/>
  <c r="D55" i="23" s="1"/>
  <c r="C54" i="23" s="1"/>
  <c r="E34" i="24"/>
  <c r="D26" i="22"/>
  <c r="C26" i="22"/>
  <c r="C26" i="21" s="1"/>
  <c r="E17" i="22"/>
  <c r="E16" i="22"/>
  <c r="E13" i="22"/>
  <c r="E12" i="22"/>
  <c r="E11" i="22"/>
  <c r="E10" i="22"/>
  <c r="E9" i="22"/>
  <c r="D8" i="22"/>
  <c r="E7" i="22"/>
  <c r="E7" i="24"/>
  <c r="D54" i="21" l="1"/>
  <c r="E54" i="23"/>
  <c r="E26" i="22"/>
  <c r="C26" i="24"/>
  <c r="E26" i="21" s="1"/>
  <c r="C8" i="24"/>
  <c r="C50" i="23"/>
  <c r="C46" i="23"/>
  <c r="D46" i="21" s="1"/>
  <c r="C41" i="23"/>
  <c r="C26" i="23"/>
  <c r="C8" i="23"/>
  <c r="C50" i="22"/>
  <c r="D47" i="20"/>
  <c r="C46" i="22"/>
  <c r="C41" i="22"/>
  <c r="C41" i="21" s="1"/>
  <c r="D19" i="20"/>
  <c r="D16" i="20"/>
  <c r="D12" i="20"/>
  <c r="D11" i="20"/>
  <c r="D10" i="20"/>
  <c r="G50" i="21"/>
  <c r="G46" i="21"/>
  <c r="G51" i="21" s="1"/>
  <c r="F45" i="21"/>
  <c r="H45" i="21" s="1"/>
  <c r="F44" i="21"/>
  <c r="H44" i="21" s="1"/>
  <c r="F43" i="21"/>
  <c r="H43" i="21" s="1"/>
  <c r="G40" i="21"/>
  <c r="G41" i="21" s="1"/>
  <c r="F37" i="21"/>
  <c r="H37" i="21" s="1"/>
  <c r="G26" i="21"/>
  <c r="G18" i="21"/>
  <c r="G27" i="21" s="1"/>
  <c r="F12" i="21"/>
  <c r="H12" i="21" s="1"/>
  <c r="F11" i="21"/>
  <c r="H11" i="21" s="1"/>
  <c r="C54" i="20"/>
  <c r="D49" i="20"/>
  <c r="C49" i="20"/>
  <c r="E49" i="20" s="1"/>
  <c r="D48" i="20"/>
  <c r="C48" i="20"/>
  <c r="C47" i="20"/>
  <c r="D45" i="20"/>
  <c r="C45" i="20"/>
  <c r="D44" i="20"/>
  <c r="C44" i="20"/>
  <c r="E44" i="20" s="1"/>
  <c r="D43" i="20"/>
  <c r="C43" i="20"/>
  <c r="H42" i="20"/>
  <c r="C40" i="20"/>
  <c r="D39" i="20"/>
  <c r="C39" i="20"/>
  <c r="E39" i="20" s="1"/>
  <c r="D38" i="20"/>
  <c r="C38" i="20"/>
  <c r="D37" i="20"/>
  <c r="C37" i="20"/>
  <c r="E37" i="20" s="1"/>
  <c r="C36" i="20"/>
  <c r="D35" i="20"/>
  <c r="C35" i="20"/>
  <c r="E35" i="20" s="1"/>
  <c r="D33" i="20"/>
  <c r="H33" i="20" s="1"/>
  <c r="C33" i="20"/>
  <c r="E33" i="20" s="1"/>
  <c r="D32" i="20"/>
  <c r="C32" i="20"/>
  <c r="E32" i="20" s="1"/>
  <c r="D31" i="20"/>
  <c r="H31" i="20" s="1"/>
  <c r="C31" i="20"/>
  <c r="D30" i="20"/>
  <c r="C30" i="20"/>
  <c r="E30" i="20" s="1"/>
  <c r="C29" i="20"/>
  <c r="H28" i="20"/>
  <c r="C25" i="20"/>
  <c r="C24" i="20"/>
  <c r="C23" i="20"/>
  <c r="C22" i="20"/>
  <c r="C21" i="20"/>
  <c r="C20" i="20"/>
  <c r="D17" i="20"/>
  <c r="C17" i="20"/>
  <c r="E17" i="20" s="1"/>
  <c r="C16" i="20"/>
  <c r="C15" i="20"/>
  <c r="C14" i="20"/>
  <c r="D13" i="20"/>
  <c r="C13" i="20"/>
  <c r="C12" i="20"/>
  <c r="C11" i="20"/>
  <c r="E11" i="20" s="1"/>
  <c r="C10" i="20"/>
  <c r="E10" i="20" s="1"/>
  <c r="D9" i="20"/>
  <c r="C9" i="20"/>
  <c r="E9" i="20" s="1"/>
  <c r="C7" i="20"/>
  <c r="E8" i="23" l="1"/>
  <c r="D8" i="21"/>
  <c r="E19" i="20"/>
  <c r="E26" i="23"/>
  <c r="D26" i="21"/>
  <c r="E8" i="24"/>
  <c r="E8" i="21"/>
  <c r="H35" i="20"/>
  <c r="E48" i="20"/>
  <c r="H32" i="20"/>
  <c r="H45" i="20"/>
  <c r="E45" i="20"/>
  <c r="E41" i="23"/>
  <c r="D41" i="21"/>
  <c r="E16" i="20"/>
  <c r="E12" i="20"/>
  <c r="H30" i="20"/>
  <c r="C46" i="21"/>
  <c r="C51" i="22"/>
  <c r="E46" i="22"/>
  <c r="E20" i="20"/>
  <c r="C26" i="20"/>
  <c r="C50" i="21"/>
  <c r="E50" i="22"/>
  <c r="H13" i="20"/>
  <c r="E13" i="20"/>
  <c r="E31" i="20"/>
  <c r="H38" i="20"/>
  <c r="E38" i="20"/>
  <c r="E43" i="20"/>
  <c r="H47" i="20"/>
  <c r="E47" i="20"/>
  <c r="E50" i="23"/>
  <c r="D50" i="21"/>
  <c r="H48" i="20"/>
  <c r="F49" i="21"/>
  <c r="H49" i="21" s="1"/>
  <c r="C51" i="23"/>
  <c r="E46" i="23"/>
  <c r="C46" i="20"/>
  <c r="C18" i="23"/>
  <c r="F17" i="21"/>
  <c r="H17" i="21" s="1"/>
  <c r="F16" i="21"/>
  <c r="H16" i="21" s="1"/>
  <c r="F32" i="21"/>
  <c r="H32" i="21" s="1"/>
  <c r="F38" i="21"/>
  <c r="H38" i="21" s="1"/>
  <c r="F9" i="21"/>
  <c r="H9" i="21" s="1"/>
  <c r="F30" i="21"/>
  <c r="H30" i="21" s="1"/>
  <c r="F35" i="21"/>
  <c r="H35" i="21" s="1"/>
  <c r="H47" i="21"/>
  <c r="H37" i="20"/>
  <c r="H39" i="20"/>
  <c r="C41" i="20"/>
  <c r="F21" i="21"/>
  <c r="H21" i="21" s="1"/>
  <c r="H19" i="21"/>
  <c r="F33" i="21"/>
  <c r="H33" i="21" s="1"/>
  <c r="C50" i="20"/>
  <c r="H44" i="20"/>
  <c r="H11" i="20"/>
  <c r="E8" i="22"/>
  <c r="F20" i="21"/>
  <c r="F13" i="21"/>
  <c r="H13" i="21" s="1"/>
  <c r="D20" i="20"/>
  <c r="H20" i="20" s="1"/>
  <c r="C27" i="22"/>
  <c r="C27" i="21" s="1"/>
  <c r="H19" i="20"/>
  <c r="H12" i="20"/>
  <c r="H10" i="20"/>
  <c r="H9" i="20"/>
  <c r="H17" i="20"/>
  <c r="D8" i="20"/>
  <c r="F8" i="21"/>
  <c r="H8" i="21" s="1"/>
  <c r="H16" i="20"/>
  <c r="H49" i="20"/>
  <c r="C18" i="24"/>
  <c r="E18" i="21" s="1"/>
  <c r="C8" i="20"/>
  <c r="G53" i="21"/>
  <c r="G55" i="21" s="1"/>
  <c r="C51" i="20"/>
  <c r="C34" i="20"/>
  <c r="F10" i="21"/>
  <c r="H10" i="21" s="1"/>
  <c r="F31" i="21"/>
  <c r="H31" i="21" s="1"/>
  <c r="F39" i="21"/>
  <c r="H39" i="21" s="1"/>
  <c r="F48" i="21"/>
  <c r="H48" i="21" s="1"/>
  <c r="D21" i="20"/>
  <c r="H21" i="20" s="1"/>
  <c r="H20" i="21" l="1"/>
  <c r="C51" i="21"/>
  <c r="E51" i="22"/>
  <c r="E8" i="20"/>
  <c r="E51" i="23"/>
  <c r="D51" i="21"/>
  <c r="E21" i="20"/>
  <c r="C27" i="23"/>
  <c r="D27" i="21" s="1"/>
  <c r="D18" i="21"/>
  <c r="C53" i="22"/>
  <c r="E18" i="23"/>
  <c r="C27" i="24"/>
  <c r="E18" i="24"/>
  <c r="C18" i="20"/>
  <c r="H8" i="20"/>
  <c r="C53" i="24" l="1"/>
  <c r="E53" i="21" s="1"/>
  <c r="E27" i="21"/>
  <c r="E27" i="23"/>
  <c r="C27" i="20"/>
  <c r="C53" i="23"/>
  <c r="D53" i="21" s="1"/>
  <c r="C55" i="22"/>
  <c r="C55" i="21" s="1"/>
  <c r="C53" i="21"/>
  <c r="C53" i="20"/>
  <c r="E53" i="23" l="1"/>
  <c r="C55" i="23"/>
  <c r="C55" i="24"/>
  <c r="E55" i="21" s="1"/>
  <c r="E55" i="23"/>
  <c r="D55" i="21"/>
  <c r="C55" i="20"/>
  <c r="H123" i="7"/>
  <c r="H122" i="7"/>
  <c r="H119" i="7"/>
  <c r="H115" i="7"/>
  <c r="H123" i="9"/>
  <c r="F67" i="9" l="1"/>
  <c r="K67" i="9"/>
  <c r="H122" i="13" l="1"/>
  <c r="H122" i="8"/>
  <c r="H122" i="12"/>
  <c r="G103" i="19"/>
  <c r="H103" i="19"/>
  <c r="I103" i="19"/>
  <c r="L103" i="19" s="1"/>
  <c r="K103" i="19"/>
  <c r="F103" i="19"/>
  <c r="H38" i="8"/>
  <c r="F39" i="8"/>
  <c r="F37" i="8"/>
  <c r="H39" i="7"/>
  <c r="F67" i="8"/>
  <c r="H70" i="7"/>
  <c r="H68" i="7"/>
  <c r="H67" i="7"/>
  <c r="H66" i="7"/>
  <c r="H37" i="7"/>
  <c r="H34" i="7"/>
  <c r="H19" i="7"/>
  <c r="H69" i="8"/>
  <c r="H67" i="8"/>
  <c r="H63" i="8"/>
  <c r="H62" i="8"/>
  <c r="H58" i="8"/>
  <c r="H57" i="8"/>
  <c r="H56" i="8"/>
  <c r="H47" i="8"/>
  <c r="F20" i="8"/>
  <c r="H25" i="7"/>
  <c r="H119" i="8"/>
  <c r="H115" i="8"/>
  <c r="H50" i="9"/>
  <c r="H49" i="9"/>
  <c r="H48" i="9"/>
  <c r="H47" i="9"/>
  <c r="H46" i="9"/>
  <c r="H45" i="9"/>
  <c r="H44" i="9"/>
  <c r="H43" i="9"/>
  <c r="H42" i="9"/>
  <c r="H41" i="9"/>
  <c r="H72" i="9"/>
  <c r="H71" i="9"/>
  <c r="H70" i="9"/>
  <c r="H69" i="9"/>
  <c r="H67" i="9"/>
  <c r="H66" i="9"/>
  <c r="H65" i="9"/>
  <c r="H64" i="9"/>
  <c r="H63" i="9"/>
  <c r="H62" i="9"/>
  <c r="H61" i="9"/>
  <c r="H60" i="9"/>
  <c r="H59" i="9"/>
  <c r="H58" i="9"/>
  <c r="H57" i="9"/>
  <c r="H56" i="9"/>
  <c r="H68" i="9"/>
  <c r="F39" i="9"/>
  <c r="F37" i="9"/>
  <c r="H101" i="9"/>
  <c r="H122" i="9"/>
  <c r="H119" i="9"/>
  <c r="H115" i="9"/>
  <c r="F35" i="9"/>
  <c r="F8" i="9"/>
  <c r="H8" i="9" s="1"/>
  <c r="G8" i="9"/>
  <c r="F20" i="9"/>
  <c r="F17" i="9" s="1"/>
  <c r="G29" i="9"/>
  <c r="F12" i="9"/>
  <c r="J103" i="19" l="1"/>
  <c r="H71" i="10"/>
  <c r="H70" i="10"/>
  <c r="H69" i="10"/>
  <c r="H68" i="10"/>
  <c r="H67" i="10"/>
  <c r="H66" i="10"/>
  <c r="H64" i="10"/>
  <c r="H63" i="10"/>
  <c r="H62" i="10"/>
  <c r="H61" i="10"/>
  <c r="H58" i="10"/>
  <c r="H56" i="10"/>
  <c r="F39" i="10"/>
  <c r="F37" i="10"/>
  <c r="F35" i="10"/>
  <c r="F33" i="10" s="1"/>
  <c r="H16" i="10"/>
  <c r="H122" i="10"/>
  <c r="H115" i="10"/>
  <c r="H49" i="10"/>
  <c r="H48" i="10"/>
  <c r="H47" i="10"/>
  <c r="H46" i="10"/>
  <c r="H45" i="10"/>
  <c r="H41" i="10"/>
  <c r="H119" i="13"/>
  <c r="G70" i="15"/>
  <c r="G70" i="17" s="1"/>
  <c r="F70" i="15"/>
  <c r="H62" i="12"/>
  <c r="H47" i="12"/>
  <c r="H47" i="15" s="1"/>
  <c r="H70" i="12"/>
  <c r="H69" i="12"/>
  <c r="H58" i="12"/>
  <c r="H56" i="12"/>
  <c r="H114" i="12"/>
  <c r="H102" i="12"/>
  <c r="H100" i="12"/>
  <c r="H70" i="13"/>
  <c r="H70" i="15" s="1"/>
  <c r="H70" i="17" s="1"/>
  <c r="H69" i="13"/>
  <c r="H68" i="13"/>
  <c r="H67" i="13"/>
  <c r="H66" i="13"/>
  <c r="H65" i="13"/>
  <c r="H64" i="13"/>
  <c r="H63" i="13"/>
  <c r="H62" i="13"/>
  <c r="H61" i="13"/>
  <c r="H60" i="13"/>
  <c r="H59" i="13"/>
  <c r="H58" i="13"/>
  <c r="H56" i="13"/>
  <c r="F51" i="13"/>
  <c r="G51" i="13"/>
  <c r="F39" i="13"/>
  <c r="F37" i="13"/>
  <c r="F35" i="13"/>
  <c r="F37" i="12"/>
  <c r="F35" i="12"/>
  <c r="G26" i="12"/>
  <c r="G29" i="12"/>
  <c r="F29" i="12"/>
  <c r="F26" i="12" s="1"/>
  <c r="H26" i="12" s="1"/>
  <c r="H28" i="12"/>
  <c r="H31" i="12"/>
  <c r="H30" i="12"/>
  <c r="G33" i="12"/>
  <c r="H47" i="13"/>
  <c r="G40" i="13"/>
  <c r="G33" i="13"/>
  <c r="F125" i="11"/>
  <c r="H127" i="11"/>
  <c r="H114" i="11"/>
  <c r="H67" i="11"/>
  <c r="H64" i="11"/>
  <c r="F37" i="11"/>
  <c r="H63" i="11"/>
  <c r="H62" i="11"/>
  <c r="H58" i="11"/>
  <c r="H56" i="11"/>
  <c r="H47" i="11"/>
  <c r="H47" i="16" s="1"/>
  <c r="H47" i="17" l="1"/>
  <c r="G70" i="19"/>
  <c r="J70" i="19" s="1"/>
  <c r="F70" i="17"/>
  <c r="I70" i="19" s="1"/>
  <c r="L70" i="19" s="1"/>
  <c r="H51" i="13"/>
  <c r="F33" i="13"/>
  <c r="F33" i="12"/>
  <c r="F39" i="11" l="1"/>
  <c r="F35" i="11"/>
  <c r="H101" i="11"/>
  <c r="H98" i="11" s="1"/>
  <c r="H107" i="11" s="1"/>
  <c r="H86" i="11"/>
  <c r="H29" i="12"/>
  <c r="H34" i="9"/>
  <c r="H34" i="10"/>
  <c r="H34" i="12"/>
  <c r="H34" i="13"/>
  <c r="H33" i="12"/>
  <c r="G33" i="7"/>
  <c r="G33" i="8"/>
  <c r="G33" i="9"/>
  <c r="G33" i="10"/>
  <c r="F33" i="7"/>
  <c r="F33" i="8"/>
  <c r="F33" i="9"/>
  <c r="H33" i="13"/>
  <c r="H34" i="11"/>
  <c r="G33" i="11"/>
  <c r="H34" i="15" l="1"/>
  <c r="H34" i="17" s="1"/>
  <c r="H33" i="9"/>
  <c r="H33" i="7"/>
  <c r="H33" i="8"/>
  <c r="H33" i="10"/>
  <c r="F33" i="11"/>
  <c r="H33" i="11" s="1"/>
  <c r="G125" i="7"/>
  <c r="G117" i="7"/>
  <c r="G107" i="7"/>
  <c r="G108" i="7" s="1"/>
  <c r="G96" i="7"/>
  <c r="G80" i="7"/>
  <c r="G74" i="7"/>
  <c r="G73" i="7" s="1"/>
  <c r="G51" i="7"/>
  <c r="G40" i="7"/>
  <c r="G29" i="7"/>
  <c r="G26" i="7" s="1"/>
  <c r="G17" i="7"/>
  <c r="G14" i="7"/>
  <c r="G8" i="7"/>
  <c r="G125" i="8"/>
  <c r="G117" i="8"/>
  <c r="G107" i="8"/>
  <c r="G96" i="8"/>
  <c r="G80" i="8"/>
  <c r="G74" i="8"/>
  <c r="G73" i="8" s="1"/>
  <c r="G51" i="8"/>
  <c r="G40" i="8"/>
  <c r="G29" i="8"/>
  <c r="G26" i="8" s="1"/>
  <c r="G17" i="8"/>
  <c r="G7" i="8" s="1"/>
  <c r="G14" i="8"/>
  <c r="G8" i="8"/>
  <c r="G125" i="9"/>
  <c r="G117" i="9"/>
  <c r="G107" i="9"/>
  <c r="G96" i="9"/>
  <c r="G80" i="9"/>
  <c r="G74" i="9"/>
  <c r="G73" i="9" s="1"/>
  <c r="G51" i="9"/>
  <c r="G40" i="9"/>
  <c r="G17" i="9"/>
  <c r="G14" i="9"/>
  <c r="G125" i="10"/>
  <c r="G117" i="10"/>
  <c r="G126" i="10" s="1"/>
  <c r="G107" i="10"/>
  <c r="G108" i="10" s="1"/>
  <c r="G96" i="10"/>
  <c r="G80" i="10"/>
  <c r="G74" i="10"/>
  <c r="G73" i="10"/>
  <c r="G51" i="10"/>
  <c r="G40" i="10"/>
  <c r="G29" i="10"/>
  <c r="G26" i="10" s="1"/>
  <c r="G17" i="10"/>
  <c r="G14" i="10"/>
  <c r="G8" i="10"/>
  <c r="G125" i="12"/>
  <c r="G117" i="12"/>
  <c r="G96" i="12"/>
  <c r="G108" i="12" s="1"/>
  <c r="G80" i="12"/>
  <c r="G74" i="12"/>
  <c r="G73" i="12"/>
  <c r="G51" i="12"/>
  <c r="G40" i="12"/>
  <c r="G17" i="12"/>
  <c r="G7" i="12" s="1"/>
  <c r="G32" i="12" s="1"/>
  <c r="G8" i="12"/>
  <c r="G125" i="13"/>
  <c r="G117" i="13"/>
  <c r="G96" i="13"/>
  <c r="G80" i="13"/>
  <c r="G74" i="13"/>
  <c r="G73" i="13" s="1"/>
  <c r="G29" i="13"/>
  <c r="G26" i="13"/>
  <c r="G17" i="13"/>
  <c r="G8" i="13"/>
  <c r="H66" i="11"/>
  <c r="G125" i="11"/>
  <c r="H125" i="11" s="1"/>
  <c r="G117" i="11"/>
  <c r="G96" i="11"/>
  <c r="G80" i="11"/>
  <c r="G74" i="11"/>
  <c r="G73" i="11" s="1"/>
  <c r="G51" i="11"/>
  <c r="G40" i="11"/>
  <c r="G29" i="11"/>
  <c r="G26" i="11"/>
  <c r="G17" i="11"/>
  <c r="G14" i="11"/>
  <c r="G8" i="11"/>
  <c r="G7" i="10" l="1"/>
  <c r="G126" i="8"/>
  <c r="G7" i="7"/>
  <c r="G32" i="7" s="1"/>
  <c r="G32" i="8"/>
  <c r="G7" i="11"/>
  <c r="G32" i="11" s="1"/>
  <c r="G7" i="13"/>
  <c r="G32" i="13" s="1"/>
  <c r="G7" i="9"/>
  <c r="G108" i="8"/>
  <c r="G108" i="13"/>
  <c r="G126" i="12"/>
  <c r="G126" i="7"/>
  <c r="G126" i="9"/>
  <c r="G108" i="9"/>
  <c r="G83" i="10"/>
  <c r="G83" i="12"/>
  <c r="G84" i="12" s="1"/>
  <c r="G126" i="13"/>
  <c r="G126" i="11"/>
  <c r="G108" i="11"/>
  <c r="G83" i="7"/>
  <c r="G83" i="8"/>
  <c r="G83" i="9"/>
  <c r="G32" i="10"/>
  <c r="G83" i="13"/>
  <c r="G84" i="13" s="1"/>
  <c r="G83" i="11"/>
  <c r="H31" i="7"/>
  <c r="H30" i="7"/>
  <c r="G84" i="8" l="1"/>
  <c r="G128" i="8" s="1"/>
  <c r="G130" i="8" s="1"/>
  <c r="F129" i="8" s="1"/>
  <c r="H129" i="8" s="1"/>
  <c r="G84" i="11"/>
  <c r="G128" i="11" s="1"/>
  <c r="G130" i="11" s="1"/>
  <c r="F129" i="11" s="1"/>
  <c r="H129" i="11" s="1"/>
  <c r="G128" i="13"/>
  <c r="G130" i="13" s="1"/>
  <c r="F129" i="13" s="1"/>
  <c r="H129" i="13" s="1"/>
  <c r="G128" i="12"/>
  <c r="G84" i="10"/>
  <c r="G128" i="10" s="1"/>
  <c r="G84" i="7"/>
  <c r="G128" i="7" s="1"/>
  <c r="G130" i="7" s="1"/>
  <c r="F129" i="7" s="1"/>
  <c r="H129" i="7" s="1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4" i="19"/>
  <c r="K105" i="19"/>
  <c r="K106" i="19"/>
  <c r="K107" i="19"/>
  <c r="K108" i="19"/>
  <c r="K109" i="19"/>
  <c r="K110" i="19"/>
  <c r="K111" i="19"/>
  <c r="K112" i="19"/>
  <c r="K113" i="19"/>
  <c r="K116" i="19"/>
  <c r="K118" i="19"/>
  <c r="K119" i="19"/>
  <c r="K120" i="19"/>
  <c r="K121" i="19"/>
  <c r="K124" i="19"/>
  <c r="K126" i="19"/>
  <c r="K127" i="19"/>
  <c r="K128" i="19"/>
  <c r="K129" i="19"/>
  <c r="K130" i="19"/>
  <c r="G130" i="12" l="1"/>
  <c r="F129" i="12" s="1"/>
  <c r="H129" i="12" s="1"/>
  <c r="G130" i="10"/>
  <c r="F129" i="10" s="1"/>
  <c r="H129" i="10" s="1"/>
  <c r="G130" i="16"/>
  <c r="H129" i="16"/>
  <c r="G129" i="16"/>
  <c r="F129" i="16"/>
  <c r="G128" i="16"/>
  <c r="G127" i="16"/>
  <c r="F127" i="16"/>
  <c r="H127" i="19" s="1"/>
  <c r="G126" i="16"/>
  <c r="G125" i="16"/>
  <c r="F125" i="16"/>
  <c r="H125" i="19" s="1"/>
  <c r="H124" i="16"/>
  <c r="G124" i="16"/>
  <c r="F124" i="16"/>
  <c r="H124" i="19" s="1"/>
  <c r="H123" i="16"/>
  <c r="G123" i="16"/>
  <c r="F123" i="16"/>
  <c r="H123" i="19" s="1"/>
  <c r="G122" i="16"/>
  <c r="H122" i="19"/>
  <c r="H121" i="16"/>
  <c r="G121" i="16"/>
  <c r="F121" i="16"/>
  <c r="H120" i="16"/>
  <c r="G120" i="16"/>
  <c r="F120" i="16"/>
  <c r="H120" i="19" s="1"/>
  <c r="G119" i="16"/>
  <c r="F119" i="16"/>
  <c r="H119" i="19" s="1"/>
  <c r="H118" i="16"/>
  <c r="G118" i="16"/>
  <c r="F118" i="16"/>
  <c r="H118" i="19" s="1"/>
  <c r="G117" i="16"/>
  <c r="H116" i="16"/>
  <c r="G116" i="16"/>
  <c r="F116" i="16"/>
  <c r="H116" i="19" s="1"/>
  <c r="H115" i="16"/>
  <c r="G115" i="16"/>
  <c r="F115" i="16"/>
  <c r="H115" i="19" s="1"/>
  <c r="H114" i="16"/>
  <c r="G114" i="16"/>
  <c r="F114" i="16"/>
  <c r="H114" i="19" s="1"/>
  <c r="H113" i="16"/>
  <c r="G113" i="16"/>
  <c r="F113" i="16"/>
  <c r="H113" i="19" s="1"/>
  <c r="H112" i="16"/>
  <c r="G112" i="16"/>
  <c r="F112" i="16"/>
  <c r="H112" i="19" s="1"/>
  <c r="H111" i="16"/>
  <c r="G111" i="16"/>
  <c r="F111" i="16"/>
  <c r="H111" i="19" s="1"/>
  <c r="H110" i="16"/>
  <c r="G110" i="16"/>
  <c r="F110" i="16"/>
  <c r="H110" i="19" s="1"/>
  <c r="H109" i="16"/>
  <c r="G109" i="16"/>
  <c r="F109" i="16"/>
  <c r="H109" i="19" s="1"/>
  <c r="G108" i="16"/>
  <c r="G107" i="16"/>
  <c r="H106" i="16"/>
  <c r="G106" i="16"/>
  <c r="F106" i="16"/>
  <c r="H105" i="16"/>
  <c r="G105" i="16"/>
  <c r="F105" i="16"/>
  <c r="H105" i="19" s="1"/>
  <c r="H104" i="16"/>
  <c r="G104" i="16"/>
  <c r="F104" i="16"/>
  <c r="H104" i="19" s="1"/>
  <c r="H102" i="16"/>
  <c r="G102" i="16"/>
  <c r="F102" i="16"/>
  <c r="H102" i="19" s="1"/>
  <c r="H101" i="16"/>
  <c r="G101" i="16"/>
  <c r="F101" i="16"/>
  <c r="H101" i="19" s="1"/>
  <c r="H100" i="16"/>
  <c r="G100" i="16"/>
  <c r="F100" i="16"/>
  <c r="H100" i="19" s="1"/>
  <c r="H99" i="16"/>
  <c r="G99" i="16"/>
  <c r="F99" i="16"/>
  <c r="H99" i="19" s="1"/>
  <c r="H98" i="16"/>
  <c r="G98" i="16"/>
  <c r="F98" i="16"/>
  <c r="H98" i="19" s="1"/>
  <c r="H97" i="16"/>
  <c r="G97" i="16"/>
  <c r="F97" i="16"/>
  <c r="H97" i="19" s="1"/>
  <c r="G96" i="16"/>
  <c r="H95" i="16"/>
  <c r="G95" i="16"/>
  <c r="F95" i="16"/>
  <c r="H95" i="19" s="1"/>
  <c r="H94" i="16"/>
  <c r="G94" i="16"/>
  <c r="F94" i="16"/>
  <c r="H94" i="19" s="1"/>
  <c r="H93" i="16"/>
  <c r="G93" i="16"/>
  <c r="F93" i="16"/>
  <c r="H93" i="19" s="1"/>
  <c r="H92" i="16"/>
  <c r="G92" i="16"/>
  <c r="F92" i="16"/>
  <c r="H91" i="16"/>
  <c r="G91" i="16"/>
  <c r="F91" i="16"/>
  <c r="H91" i="19" s="1"/>
  <c r="H90" i="16"/>
  <c r="G90" i="16"/>
  <c r="F90" i="16"/>
  <c r="H90" i="19" s="1"/>
  <c r="H89" i="16"/>
  <c r="G89" i="16"/>
  <c r="F89" i="16"/>
  <c r="H88" i="16"/>
  <c r="G88" i="16"/>
  <c r="F88" i="16"/>
  <c r="H87" i="16"/>
  <c r="G87" i="16"/>
  <c r="F87" i="16"/>
  <c r="H87" i="19" s="1"/>
  <c r="H86" i="16"/>
  <c r="G86" i="16"/>
  <c r="F86" i="16"/>
  <c r="H86" i="19" s="1"/>
  <c r="H85" i="16"/>
  <c r="G85" i="16"/>
  <c r="F85" i="16"/>
  <c r="H85" i="19" s="1"/>
  <c r="G84" i="16"/>
  <c r="G83" i="16"/>
  <c r="H82" i="16"/>
  <c r="G82" i="16"/>
  <c r="F82" i="16"/>
  <c r="H82" i="19" s="1"/>
  <c r="H81" i="16"/>
  <c r="G81" i="16"/>
  <c r="F81" i="16"/>
  <c r="H81" i="19" s="1"/>
  <c r="G80" i="16"/>
  <c r="G79" i="16"/>
  <c r="F79" i="16"/>
  <c r="H79" i="19" s="1"/>
  <c r="G78" i="16"/>
  <c r="F78" i="16"/>
  <c r="H77" i="16"/>
  <c r="G77" i="16"/>
  <c r="F77" i="16"/>
  <c r="H77" i="19" s="1"/>
  <c r="H76" i="16"/>
  <c r="G76" i="16"/>
  <c r="F76" i="16"/>
  <c r="H76" i="19" s="1"/>
  <c r="H75" i="16"/>
  <c r="G75" i="16"/>
  <c r="F75" i="16"/>
  <c r="H75" i="19" s="1"/>
  <c r="G74" i="16"/>
  <c r="F74" i="16"/>
  <c r="H74" i="19" s="1"/>
  <c r="G73" i="16"/>
  <c r="G72" i="16"/>
  <c r="F72" i="16"/>
  <c r="H72" i="19" s="1"/>
  <c r="G71" i="16"/>
  <c r="F71" i="16"/>
  <c r="H71" i="19" s="1"/>
  <c r="G69" i="16"/>
  <c r="F69" i="16"/>
  <c r="G68" i="16"/>
  <c r="F68" i="16"/>
  <c r="H68" i="19" s="1"/>
  <c r="H67" i="16"/>
  <c r="G67" i="16"/>
  <c r="F67" i="16"/>
  <c r="H67" i="19" s="1"/>
  <c r="H66" i="16"/>
  <c r="G66" i="16"/>
  <c r="F66" i="16"/>
  <c r="H66" i="19" s="1"/>
  <c r="G65" i="16"/>
  <c r="F65" i="16"/>
  <c r="H65" i="19" s="1"/>
  <c r="H64" i="16"/>
  <c r="G64" i="16"/>
  <c r="F64" i="16"/>
  <c r="H64" i="19" s="1"/>
  <c r="H63" i="16"/>
  <c r="G63" i="16"/>
  <c r="F63" i="16"/>
  <c r="H63" i="19" s="1"/>
  <c r="H62" i="16"/>
  <c r="G62" i="16"/>
  <c r="F62" i="16"/>
  <c r="H62" i="19" s="1"/>
  <c r="G61" i="16"/>
  <c r="F61" i="16"/>
  <c r="G60" i="16"/>
  <c r="F60" i="16"/>
  <c r="H60" i="19" s="1"/>
  <c r="G59" i="16"/>
  <c r="F59" i="16"/>
  <c r="H59" i="19" s="1"/>
  <c r="H58" i="16"/>
  <c r="G58" i="16"/>
  <c r="F58" i="16"/>
  <c r="H58" i="19" s="1"/>
  <c r="G57" i="16"/>
  <c r="F57" i="16"/>
  <c r="H57" i="19" s="1"/>
  <c r="H56" i="16"/>
  <c r="G56" i="16"/>
  <c r="F56" i="16"/>
  <c r="H56" i="19" s="1"/>
  <c r="G55" i="16"/>
  <c r="F55" i="16"/>
  <c r="H55" i="19" s="1"/>
  <c r="G54" i="16"/>
  <c r="F54" i="16"/>
  <c r="H54" i="19" s="1"/>
  <c r="G53" i="16"/>
  <c r="F53" i="16"/>
  <c r="H53" i="19" s="1"/>
  <c r="G52" i="16"/>
  <c r="F52" i="16"/>
  <c r="H52" i="19" s="1"/>
  <c r="G51" i="16"/>
  <c r="G50" i="16"/>
  <c r="F50" i="16"/>
  <c r="H50" i="19" s="1"/>
  <c r="G49" i="16"/>
  <c r="F49" i="16"/>
  <c r="G48" i="16"/>
  <c r="F48" i="16"/>
  <c r="H48" i="19" s="1"/>
  <c r="G46" i="16"/>
  <c r="F46" i="16"/>
  <c r="H46" i="19" s="1"/>
  <c r="G45" i="16"/>
  <c r="F45" i="16"/>
  <c r="H45" i="19" s="1"/>
  <c r="G44" i="16"/>
  <c r="F44" i="16"/>
  <c r="H44" i="19" s="1"/>
  <c r="G43" i="16"/>
  <c r="F43" i="16"/>
  <c r="H43" i="19" s="1"/>
  <c r="G42" i="16"/>
  <c r="F42" i="16"/>
  <c r="H42" i="19" s="1"/>
  <c r="G41" i="16"/>
  <c r="F41" i="16"/>
  <c r="H41" i="19" s="1"/>
  <c r="G40" i="16"/>
  <c r="G39" i="16"/>
  <c r="F39" i="16"/>
  <c r="H39" i="19" s="1"/>
  <c r="G38" i="16"/>
  <c r="F38" i="16"/>
  <c r="H38" i="19" s="1"/>
  <c r="G37" i="16"/>
  <c r="F37" i="16"/>
  <c r="H37" i="19" s="1"/>
  <c r="G36" i="16"/>
  <c r="F36" i="16"/>
  <c r="H36" i="19" s="1"/>
  <c r="G35" i="16"/>
  <c r="F35" i="16"/>
  <c r="H35" i="19" s="1"/>
  <c r="G33" i="16"/>
  <c r="F33" i="16"/>
  <c r="G32" i="16"/>
  <c r="H31" i="16"/>
  <c r="G31" i="16"/>
  <c r="F31" i="16"/>
  <c r="H31" i="19" s="1"/>
  <c r="G30" i="16"/>
  <c r="F30" i="16"/>
  <c r="H30" i="19" s="1"/>
  <c r="G29" i="16"/>
  <c r="F29" i="16"/>
  <c r="H29" i="19" s="1"/>
  <c r="G28" i="16"/>
  <c r="F28" i="16"/>
  <c r="H28" i="19" s="1"/>
  <c r="G27" i="16"/>
  <c r="F27" i="16"/>
  <c r="H27" i="19" s="1"/>
  <c r="G26" i="16"/>
  <c r="G25" i="16"/>
  <c r="F25" i="16"/>
  <c r="H25" i="19" s="1"/>
  <c r="G24" i="16"/>
  <c r="F24" i="16"/>
  <c r="H24" i="19" s="1"/>
  <c r="G23" i="16"/>
  <c r="F23" i="16"/>
  <c r="H23" i="19" s="1"/>
  <c r="H22" i="16"/>
  <c r="G22" i="16"/>
  <c r="F22" i="16"/>
  <c r="H22" i="19" s="1"/>
  <c r="H21" i="16"/>
  <c r="G21" i="16"/>
  <c r="F21" i="16"/>
  <c r="H21" i="19" s="1"/>
  <c r="G20" i="16"/>
  <c r="F20" i="16"/>
  <c r="H20" i="19" s="1"/>
  <c r="G19" i="16"/>
  <c r="F19" i="16"/>
  <c r="H19" i="19" s="1"/>
  <c r="H18" i="16"/>
  <c r="G18" i="16"/>
  <c r="F18" i="16"/>
  <c r="H18" i="19" s="1"/>
  <c r="G17" i="16"/>
  <c r="G16" i="16"/>
  <c r="F16" i="16"/>
  <c r="H16" i="19" s="1"/>
  <c r="H15" i="16"/>
  <c r="G15" i="16"/>
  <c r="F15" i="16"/>
  <c r="G14" i="16"/>
  <c r="F14" i="16"/>
  <c r="G13" i="16"/>
  <c r="F13" i="16"/>
  <c r="H12" i="16"/>
  <c r="G12" i="16"/>
  <c r="F12" i="16"/>
  <c r="H12" i="19" s="1"/>
  <c r="H11" i="16"/>
  <c r="G11" i="16"/>
  <c r="F11" i="16"/>
  <c r="H10" i="16"/>
  <c r="G10" i="16"/>
  <c r="F10" i="16"/>
  <c r="G9" i="16"/>
  <c r="F9" i="16"/>
  <c r="H9" i="19" s="1"/>
  <c r="G8" i="16"/>
  <c r="G130" i="15"/>
  <c r="H129" i="15"/>
  <c r="G129" i="15"/>
  <c r="G128" i="15"/>
  <c r="G127" i="15"/>
  <c r="F127" i="15"/>
  <c r="G127" i="19" s="1"/>
  <c r="G126" i="15"/>
  <c r="G125" i="15"/>
  <c r="H124" i="15"/>
  <c r="G124" i="15"/>
  <c r="F124" i="15"/>
  <c r="G124" i="19" s="1"/>
  <c r="G123" i="15"/>
  <c r="F123" i="15"/>
  <c r="G123" i="19" s="1"/>
  <c r="H122" i="15"/>
  <c r="G122" i="15"/>
  <c r="F122" i="15"/>
  <c r="G122" i="19" s="1"/>
  <c r="H121" i="15"/>
  <c r="G121" i="15"/>
  <c r="F121" i="15"/>
  <c r="G121" i="19" s="1"/>
  <c r="H120" i="15"/>
  <c r="G120" i="15"/>
  <c r="F120" i="15"/>
  <c r="G120" i="19" s="1"/>
  <c r="G119" i="15"/>
  <c r="F119" i="15"/>
  <c r="G119" i="19" s="1"/>
  <c r="H118" i="15"/>
  <c r="G118" i="15"/>
  <c r="F118" i="15"/>
  <c r="G117" i="15"/>
  <c r="H116" i="15"/>
  <c r="G116" i="15"/>
  <c r="F116" i="15"/>
  <c r="G116" i="19" s="1"/>
  <c r="G115" i="15"/>
  <c r="F115" i="15"/>
  <c r="G115" i="19" s="1"/>
  <c r="H114" i="15"/>
  <c r="G114" i="15"/>
  <c r="F114" i="15"/>
  <c r="H113" i="15"/>
  <c r="G113" i="15"/>
  <c r="F113" i="15"/>
  <c r="G113" i="19" s="1"/>
  <c r="H112" i="15"/>
  <c r="G112" i="15"/>
  <c r="F112" i="15"/>
  <c r="G112" i="19" s="1"/>
  <c r="H111" i="15"/>
  <c r="G111" i="15"/>
  <c r="F111" i="15"/>
  <c r="G111" i="19" s="1"/>
  <c r="H110" i="15"/>
  <c r="G110" i="15"/>
  <c r="F110" i="15"/>
  <c r="G110" i="19" s="1"/>
  <c r="H109" i="15"/>
  <c r="G109" i="15"/>
  <c r="F109" i="15"/>
  <c r="G109" i="19" s="1"/>
  <c r="G108" i="15"/>
  <c r="G107" i="15"/>
  <c r="H106" i="15"/>
  <c r="G106" i="15"/>
  <c r="F106" i="15"/>
  <c r="G106" i="19" s="1"/>
  <c r="H105" i="15"/>
  <c r="G105" i="15"/>
  <c r="F105" i="15"/>
  <c r="G105" i="19" s="1"/>
  <c r="H104" i="15"/>
  <c r="G104" i="15"/>
  <c r="F104" i="15"/>
  <c r="G104" i="19" s="1"/>
  <c r="H102" i="15"/>
  <c r="G102" i="15"/>
  <c r="F102" i="15"/>
  <c r="G102" i="19" s="1"/>
  <c r="H101" i="15"/>
  <c r="G101" i="15"/>
  <c r="F101" i="15"/>
  <c r="H100" i="15"/>
  <c r="G100" i="15"/>
  <c r="F100" i="15"/>
  <c r="G100" i="19" s="1"/>
  <c r="H99" i="15"/>
  <c r="G99" i="15"/>
  <c r="F99" i="15"/>
  <c r="G99" i="19" s="1"/>
  <c r="H98" i="15"/>
  <c r="G98" i="15"/>
  <c r="F98" i="15"/>
  <c r="G98" i="19" s="1"/>
  <c r="H97" i="15"/>
  <c r="G97" i="15"/>
  <c r="F97" i="15"/>
  <c r="G96" i="15"/>
  <c r="H95" i="15"/>
  <c r="G95" i="15"/>
  <c r="F95" i="15"/>
  <c r="G95" i="19" s="1"/>
  <c r="H94" i="15"/>
  <c r="G94" i="15"/>
  <c r="F94" i="15"/>
  <c r="G94" i="19" s="1"/>
  <c r="H93" i="15"/>
  <c r="G93" i="15"/>
  <c r="F93" i="15"/>
  <c r="G93" i="19" s="1"/>
  <c r="H92" i="15"/>
  <c r="G92" i="15"/>
  <c r="F92" i="15"/>
  <c r="G92" i="19" s="1"/>
  <c r="H91" i="15"/>
  <c r="G91" i="15"/>
  <c r="F91" i="15"/>
  <c r="G91" i="19" s="1"/>
  <c r="H90" i="15"/>
  <c r="G90" i="15"/>
  <c r="F90" i="15"/>
  <c r="G90" i="19" s="1"/>
  <c r="H89" i="15"/>
  <c r="G89" i="15"/>
  <c r="F89" i="15"/>
  <c r="G89" i="19" s="1"/>
  <c r="H88" i="15"/>
  <c r="G88" i="15"/>
  <c r="F88" i="15"/>
  <c r="G88" i="19" s="1"/>
  <c r="H87" i="15"/>
  <c r="G87" i="15"/>
  <c r="F87" i="15"/>
  <c r="G87" i="19" s="1"/>
  <c r="H86" i="15"/>
  <c r="G86" i="15"/>
  <c r="F86" i="15"/>
  <c r="G86" i="19" s="1"/>
  <c r="H85" i="15"/>
  <c r="G85" i="15"/>
  <c r="F85" i="15"/>
  <c r="G84" i="15"/>
  <c r="G83" i="15"/>
  <c r="H82" i="15"/>
  <c r="G82" i="15"/>
  <c r="F82" i="15"/>
  <c r="G82" i="19" s="1"/>
  <c r="H81" i="15"/>
  <c r="G81" i="15"/>
  <c r="F81" i="15"/>
  <c r="G80" i="15"/>
  <c r="G79" i="15"/>
  <c r="F79" i="15"/>
  <c r="G79" i="19" s="1"/>
  <c r="G78" i="15"/>
  <c r="F78" i="15"/>
  <c r="G78" i="19" s="1"/>
  <c r="H77" i="15"/>
  <c r="G77" i="15"/>
  <c r="F77" i="15"/>
  <c r="H76" i="15"/>
  <c r="G76" i="15"/>
  <c r="F76" i="15"/>
  <c r="G75" i="15"/>
  <c r="F75" i="15"/>
  <c r="G75" i="19" s="1"/>
  <c r="G74" i="15"/>
  <c r="G73" i="15"/>
  <c r="G72" i="15"/>
  <c r="F72" i="15"/>
  <c r="G71" i="15"/>
  <c r="F71" i="15"/>
  <c r="G71" i="19" s="1"/>
  <c r="H69" i="15"/>
  <c r="G69" i="15"/>
  <c r="F69" i="15"/>
  <c r="G69" i="19" s="1"/>
  <c r="G68" i="15"/>
  <c r="F68" i="15"/>
  <c r="G67" i="15"/>
  <c r="F67" i="15"/>
  <c r="G66" i="15"/>
  <c r="F66" i="15"/>
  <c r="G66" i="19" s="1"/>
  <c r="G65" i="15"/>
  <c r="F65" i="15"/>
  <c r="G65" i="19" s="1"/>
  <c r="G64" i="15"/>
  <c r="F64" i="15"/>
  <c r="G63" i="15"/>
  <c r="F63" i="15"/>
  <c r="H62" i="15"/>
  <c r="G62" i="15"/>
  <c r="F62" i="15"/>
  <c r="G62" i="19" s="1"/>
  <c r="G61" i="15"/>
  <c r="F61" i="15"/>
  <c r="G61" i="19" s="1"/>
  <c r="G60" i="15"/>
  <c r="F60" i="15"/>
  <c r="G59" i="15"/>
  <c r="F59" i="15"/>
  <c r="H58" i="15"/>
  <c r="G58" i="15"/>
  <c r="F58" i="15"/>
  <c r="G58" i="19" s="1"/>
  <c r="G57" i="15"/>
  <c r="F57" i="15"/>
  <c r="G57" i="19" s="1"/>
  <c r="H56" i="15"/>
  <c r="G56" i="15"/>
  <c r="F56" i="15"/>
  <c r="G56" i="19" s="1"/>
  <c r="G55" i="15"/>
  <c r="F55" i="15"/>
  <c r="G54" i="15"/>
  <c r="F54" i="15"/>
  <c r="G54" i="19" s="1"/>
  <c r="G53" i="15"/>
  <c r="F53" i="15"/>
  <c r="G53" i="19" s="1"/>
  <c r="G52" i="15"/>
  <c r="F52" i="15"/>
  <c r="G51" i="15"/>
  <c r="G50" i="15"/>
  <c r="F50" i="15"/>
  <c r="G50" i="19" s="1"/>
  <c r="G49" i="15"/>
  <c r="F49" i="15"/>
  <c r="G49" i="19" s="1"/>
  <c r="G48" i="15"/>
  <c r="F48" i="15"/>
  <c r="G46" i="15"/>
  <c r="F46" i="15"/>
  <c r="G45" i="15"/>
  <c r="F45" i="15"/>
  <c r="G45" i="19" s="1"/>
  <c r="G44" i="15"/>
  <c r="F44" i="15"/>
  <c r="G44" i="19" s="1"/>
  <c r="G43" i="15"/>
  <c r="F43" i="15"/>
  <c r="G43" i="19" s="1"/>
  <c r="G42" i="15"/>
  <c r="F42" i="15"/>
  <c r="G41" i="15"/>
  <c r="F41" i="15"/>
  <c r="G41" i="19" s="1"/>
  <c r="G40" i="15"/>
  <c r="G39" i="15"/>
  <c r="F39" i="15"/>
  <c r="G38" i="15"/>
  <c r="F38" i="15"/>
  <c r="G38" i="19" s="1"/>
  <c r="G37" i="15"/>
  <c r="F37" i="15"/>
  <c r="G37" i="19" s="1"/>
  <c r="G36" i="15"/>
  <c r="F36" i="15"/>
  <c r="G36" i="19" s="1"/>
  <c r="G35" i="15"/>
  <c r="F35" i="15"/>
  <c r="G33" i="15"/>
  <c r="F33" i="15"/>
  <c r="G33" i="19" s="1"/>
  <c r="G32" i="15"/>
  <c r="H31" i="15"/>
  <c r="G31" i="15"/>
  <c r="F31" i="15"/>
  <c r="G31" i="19" s="1"/>
  <c r="H30" i="15"/>
  <c r="G30" i="15"/>
  <c r="F30" i="15"/>
  <c r="G29" i="15"/>
  <c r="G28" i="15"/>
  <c r="F28" i="15"/>
  <c r="G27" i="15"/>
  <c r="F27" i="15"/>
  <c r="G27" i="19" s="1"/>
  <c r="G26" i="15"/>
  <c r="G25" i="15"/>
  <c r="F25" i="15"/>
  <c r="G25" i="19" s="1"/>
  <c r="G24" i="15"/>
  <c r="F24" i="15"/>
  <c r="G23" i="15"/>
  <c r="F23" i="15"/>
  <c r="G23" i="19" s="1"/>
  <c r="H22" i="15"/>
  <c r="G22" i="15"/>
  <c r="F22" i="15"/>
  <c r="H21" i="15"/>
  <c r="G21" i="15"/>
  <c r="F21" i="15"/>
  <c r="G21" i="19" s="1"/>
  <c r="G20" i="15"/>
  <c r="F20" i="15"/>
  <c r="G19" i="15"/>
  <c r="F19" i="15"/>
  <c r="G19" i="19" s="1"/>
  <c r="H18" i="15"/>
  <c r="G18" i="15"/>
  <c r="F18" i="15"/>
  <c r="G17" i="15"/>
  <c r="G16" i="15"/>
  <c r="F16" i="15"/>
  <c r="H15" i="15"/>
  <c r="G15" i="15"/>
  <c r="F15" i="15"/>
  <c r="G15" i="19" s="1"/>
  <c r="G14" i="15"/>
  <c r="F14" i="15"/>
  <c r="G14" i="19" s="1"/>
  <c r="G13" i="15"/>
  <c r="F13" i="15"/>
  <c r="G13" i="19" s="1"/>
  <c r="H12" i="15"/>
  <c r="G12" i="15"/>
  <c r="F12" i="15"/>
  <c r="H11" i="15"/>
  <c r="G11" i="15"/>
  <c r="F11" i="15"/>
  <c r="G11" i="19" s="1"/>
  <c r="G10" i="15"/>
  <c r="F10" i="15"/>
  <c r="G10" i="19" s="1"/>
  <c r="H9" i="15"/>
  <c r="G9" i="15"/>
  <c r="F9" i="15"/>
  <c r="G9" i="19" s="1"/>
  <c r="G8" i="15"/>
  <c r="G7" i="15"/>
  <c r="G129" i="14"/>
  <c r="G127" i="14"/>
  <c r="H127" i="14" s="1"/>
  <c r="F127" i="19"/>
  <c r="G7" i="16"/>
  <c r="G6" i="16"/>
  <c r="F6" i="16"/>
  <c r="H6" i="19" s="1"/>
  <c r="F80" i="12"/>
  <c r="H80" i="12" s="1"/>
  <c r="H79" i="12"/>
  <c r="H78" i="12"/>
  <c r="F80" i="11"/>
  <c r="H80" i="11" s="1"/>
  <c r="H80" i="16" s="1"/>
  <c r="H79" i="11"/>
  <c r="H79" i="16" s="1"/>
  <c r="H78" i="11"/>
  <c r="H78" i="16" s="1"/>
  <c r="F74" i="11"/>
  <c r="H74" i="11" s="1"/>
  <c r="H74" i="16" s="1"/>
  <c r="F51" i="11"/>
  <c r="H33" i="16"/>
  <c r="F40" i="11"/>
  <c r="F40" i="16" s="1"/>
  <c r="H40" i="19" s="1"/>
  <c r="H40" i="11"/>
  <c r="H40" i="16" s="1"/>
  <c r="F29" i="11"/>
  <c r="H29" i="11" s="1"/>
  <c r="H29" i="16" s="1"/>
  <c r="H28" i="11"/>
  <c r="H28" i="16" s="1"/>
  <c r="H27" i="11"/>
  <c r="H27" i="16" s="1"/>
  <c r="H25" i="11"/>
  <c r="H25" i="16" s="1"/>
  <c r="H24" i="11"/>
  <c r="H24" i="16" s="1"/>
  <c r="H23" i="11"/>
  <c r="H23" i="16" s="1"/>
  <c r="F17" i="11"/>
  <c r="H17" i="11" s="1"/>
  <c r="H17" i="16" s="1"/>
  <c r="H16" i="11"/>
  <c r="H16" i="16" s="1"/>
  <c r="F14" i="11"/>
  <c r="H14" i="11" s="1"/>
  <c r="H14" i="16" s="1"/>
  <c r="H13" i="11"/>
  <c r="H13" i="16" s="1"/>
  <c r="F8" i="11"/>
  <c r="H8" i="11" s="1"/>
  <c r="H8" i="16" s="1"/>
  <c r="H6" i="11"/>
  <c r="H6" i="16" s="1"/>
  <c r="G6" i="15"/>
  <c r="F6" i="15"/>
  <c r="G6" i="19" s="1"/>
  <c r="H28" i="13"/>
  <c r="H28" i="15" s="1"/>
  <c r="H27" i="13"/>
  <c r="F80" i="13"/>
  <c r="H80" i="13"/>
  <c r="H80" i="15" s="1"/>
  <c r="H79" i="13"/>
  <c r="H79" i="15" s="1"/>
  <c r="H78" i="13"/>
  <c r="H78" i="15" s="1"/>
  <c r="F74" i="13"/>
  <c r="F73" i="13" s="1"/>
  <c r="F40" i="13"/>
  <c r="H40" i="13" s="1"/>
  <c r="F29" i="13"/>
  <c r="F17" i="13"/>
  <c r="H17" i="13" s="1"/>
  <c r="H25" i="13"/>
  <c r="H24" i="13"/>
  <c r="H23" i="13"/>
  <c r="H16" i="13"/>
  <c r="H16" i="15" s="1"/>
  <c r="H14" i="13"/>
  <c r="H14" i="15" s="1"/>
  <c r="H13" i="13"/>
  <c r="F8" i="13"/>
  <c r="F80" i="16" l="1"/>
  <c r="H80" i="19" s="1"/>
  <c r="F26" i="13"/>
  <c r="H29" i="13"/>
  <c r="H29" i="15" s="1"/>
  <c r="F26" i="11"/>
  <c r="F29" i="15"/>
  <c r="G29" i="19" s="1"/>
  <c r="F7" i="13"/>
  <c r="H7" i="13" s="1"/>
  <c r="H8" i="13"/>
  <c r="F80" i="15"/>
  <c r="F129" i="15"/>
  <c r="G129" i="19" s="1"/>
  <c r="H74" i="13"/>
  <c r="F32" i="13"/>
  <c r="H32" i="13" s="1"/>
  <c r="F83" i="13"/>
  <c r="H83" i="13" s="1"/>
  <c r="F51" i="16"/>
  <c r="H51" i="19" s="1"/>
  <c r="H51" i="11"/>
  <c r="H51" i="16" s="1"/>
  <c r="F8" i="16"/>
  <c r="H8" i="19" s="1"/>
  <c r="F7" i="11"/>
  <c r="F17" i="16"/>
  <c r="H17" i="19" s="1"/>
  <c r="G12" i="19"/>
  <c r="G22" i="19"/>
  <c r="G77" i="19"/>
  <c r="H15" i="19"/>
  <c r="H69" i="19"/>
  <c r="H78" i="19"/>
  <c r="H129" i="19"/>
  <c r="J127" i="19"/>
  <c r="G24" i="19"/>
  <c r="G28" i="19"/>
  <c r="G30" i="19"/>
  <c r="G42" i="19"/>
  <c r="G46" i="19"/>
  <c r="G55" i="19"/>
  <c r="G60" i="19"/>
  <c r="G72" i="19"/>
  <c r="G76" i="19"/>
  <c r="G81" i="19"/>
  <c r="G118" i="19"/>
  <c r="H11" i="19"/>
  <c r="H14" i="19"/>
  <c r="H33" i="19"/>
  <c r="H49" i="19"/>
  <c r="H89" i="19"/>
  <c r="H106" i="19"/>
  <c r="H121" i="19"/>
  <c r="G16" i="19"/>
  <c r="G18" i="19"/>
  <c r="G64" i="19"/>
  <c r="G68" i="19"/>
  <c r="H10" i="19"/>
  <c r="H88" i="19"/>
  <c r="H92" i="19"/>
  <c r="H6" i="15"/>
  <c r="G20" i="19"/>
  <c r="G35" i="19"/>
  <c r="G39" i="19"/>
  <c r="G48" i="19"/>
  <c r="G52" i="19"/>
  <c r="G59" i="19"/>
  <c r="G80" i="19"/>
  <c r="G85" i="19"/>
  <c r="G97" i="19"/>
  <c r="G101" i="19"/>
  <c r="G114" i="19"/>
  <c r="H13" i="19"/>
  <c r="H61" i="19"/>
  <c r="G63" i="19"/>
  <c r="G67" i="19"/>
  <c r="G127" i="17"/>
  <c r="G129" i="17"/>
  <c r="F127" i="17"/>
  <c r="I127" i="19" s="1"/>
  <c r="L127" i="19" s="1"/>
  <c r="F73" i="11"/>
  <c r="H73" i="13"/>
  <c r="H26" i="13"/>
  <c r="F26" i="16" l="1"/>
  <c r="H26" i="19" s="1"/>
  <c r="H26" i="11"/>
  <c r="H26" i="16" s="1"/>
  <c r="H73" i="11"/>
  <c r="H73" i="16" s="1"/>
  <c r="F73" i="16"/>
  <c r="H73" i="19" s="1"/>
  <c r="F83" i="11"/>
  <c r="F7" i="16"/>
  <c r="H7" i="19" s="1"/>
  <c r="F32" i="11"/>
  <c r="H7" i="11"/>
  <c r="H7" i="16" s="1"/>
  <c r="F74" i="12"/>
  <c r="H74" i="12" s="1"/>
  <c r="H74" i="15" s="1"/>
  <c r="F51" i="12"/>
  <c r="H40" i="12"/>
  <c r="H40" i="15" s="1"/>
  <c r="F40" i="12"/>
  <c r="F40" i="15" s="1"/>
  <c r="G40" i="19" s="1"/>
  <c r="H33" i="15"/>
  <c r="H24" i="12"/>
  <c r="H24" i="15" s="1"/>
  <c r="H23" i="12"/>
  <c r="H23" i="15" s="1"/>
  <c r="H26" i="15"/>
  <c r="F26" i="15"/>
  <c r="G26" i="19" s="1"/>
  <c r="F17" i="12"/>
  <c r="F17" i="15" s="1"/>
  <c r="G17" i="19" s="1"/>
  <c r="F8" i="12"/>
  <c r="F8" i="15" s="1"/>
  <c r="G8" i="19" s="1"/>
  <c r="H25" i="10"/>
  <c r="H24" i="10"/>
  <c r="H23" i="10"/>
  <c r="H15" i="10"/>
  <c r="F29" i="7"/>
  <c r="F17" i="7"/>
  <c r="H17" i="7" s="1"/>
  <c r="H16" i="7"/>
  <c r="F14" i="7"/>
  <c r="H14" i="7" s="1"/>
  <c r="H13" i="7"/>
  <c r="F8" i="7"/>
  <c r="H8" i="7" s="1"/>
  <c r="H6" i="7"/>
  <c r="H24" i="8"/>
  <c r="H23" i="8"/>
  <c r="F26" i="8"/>
  <c r="H26" i="8" s="1"/>
  <c r="F29" i="8"/>
  <c r="H29" i="8" s="1"/>
  <c r="F17" i="8"/>
  <c r="H17" i="8" s="1"/>
  <c r="F14" i="8"/>
  <c r="H16" i="8"/>
  <c r="H14" i="8"/>
  <c r="H13" i="8"/>
  <c r="F8" i="8"/>
  <c r="H8" i="8" s="1"/>
  <c r="H6" i="8"/>
  <c r="F29" i="9"/>
  <c r="F26" i="9" s="1"/>
  <c r="H17" i="9"/>
  <c r="H16" i="9"/>
  <c r="H13" i="9"/>
  <c r="F14" i="9"/>
  <c r="F7" i="9" s="1"/>
  <c r="H6" i="10"/>
  <c r="F32" i="9" l="1"/>
  <c r="F83" i="16"/>
  <c r="H83" i="19" s="1"/>
  <c r="H83" i="11"/>
  <c r="H83" i="16" s="1"/>
  <c r="H51" i="12"/>
  <c r="H51" i="15" s="1"/>
  <c r="F51" i="15"/>
  <c r="G51" i="19" s="1"/>
  <c r="H14" i="9"/>
  <c r="H29" i="7"/>
  <c r="F26" i="7"/>
  <c r="F7" i="8"/>
  <c r="F73" i="12"/>
  <c r="F74" i="15"/>
  <c r="G74" i="19" s="1"/>
  <c r="F83" i="12"/>
  <c r="F83" i="15" s="1"/>
  <c r="G83" i="19" s="1"/>
  <c r="H17" i="12"/>
  <c r="H17" i="15" s="1"/>
  <c r="H8" i="12"/>
  <c r="H8" i="15" s="1"/>
  <c r="F7" i="12"/>
  <c r="H7" i="12" s="1"/>
  <c r="F32" i="12"/>
  <c r="F32" i="16"/>
  <c r="H32" i="19" s="1"/>
  <c r="H32" i="11"/>
  <c r="H32" i="16" s="1"/>
  <c r="H7" i="9"/>
  <c r="H26" i="7"/>
  <c r="F7" i="7"/>
  <c r="H72" i="10"/>
  <c r="F26" i="10"/>
  <c r="F26" i="14" s="1"/>
  <c r="F29" i="10"/>
  <c r="H29" i="10" s="1"/>
  <c r="H26" i="10" s="1"/>
  <c r="F17" i="10"/>
  <c r="H17" i="10" s="1"/>
  <c r="F14" i="10"/>
  <c r="F10" i="10" s="1"/>
  <c r="F8" i="10" s="1"/>
  <c r="F7" i="10" s="1"/>
  <c r="H7" i="10" s="1"/>
  <c r="F40" i="9"/>
  <c r="H51" i="10"/>
  <c r="F51" i="9"/>
  <c r="G80" i="14"/>
  <c r="F80" i="10"/>
  <c r="H80" i="10" s="1"/>
  <c r="F74" i="10"/>
  <c r="F80" i="9"/>
  <c r="H80" i="9" s="1"/>
  <c r="H74" i="9"/>
  <c r="F74" i="9"/>
  <c r="F73" i="9" s="1"/>
  <c r="H73" i="9" s="1"/>
  <c r="F80" i="8"/>
  <c r="H80" i="8" s="1"/>
  <c r="F74" i="8"/>
  <c r="H74" i="8" s="1"/>
  <c r="F73" i="8"/>
  <c r="F51" i="8"/>
  <c r="F40" i="8"/>
  <c r="F80" i="7"/>
  <c r="H73" i="7"/>
  <c r="H74" i="7"/>
  <c r="F73" i="7"/>
  <c r="F74" i="7"/>
  <c r="F51" i="7"/>
  <c r="H51" i="7" s="1"/>
  <c r="F40" i="7"/>
  <c r="F9" i="14"/>
  <c r="F11" i="14"/>
  <c r="F12" i="14"/>
  <c r="F13" i="14"/>
  <c r="F15" i="14"/>
  <c r="F16" i="14"/>
  <c r="F18" i="14"/>
  <c r="F19" i="14"/>
  <c r="F20" i="14"/>
  <c r="F21" i="14"/>
  <c r="F22" i="14"/>
  <c r="F23" i="14"/>
  <c r="F24" i="14"/>
  <c r="F25" i="14"/>
  <c r="F27" i="14"/>
  <c r="F28" i="14"/>
  <c r="F29" i="14"/>
  <c r="F30" i="14"/>
  <c r="F31" i="14"/>
  <c r="G7" i="14"/>
  <c r="G7" i="17" s="1"/>
  <c r="G8" i="14"/>
  <c r="G8" i="17" s="1"/>
  <c r="G9" i="14"/>
  <c r="G9" i="17" s="1"/>
  <c r="G10" i="14"/>
  <c r="G10" i="17" s="1"/>
  <c r="G11" i="14"/>
  <c r="G11" i="17" s="1"/>
  <c r="G12" i="14"/>
  <c r="G12" i="17" s="1"/>
  <c r="G13" i="14"/>
  <c r="G13" i="17" s="1"/>
  <c r="G14" i="14"/>
  <c r="G14" i="17" s="1"/>
  <c r="G15" i="14"/>
  <c r="G15" i="17" s="1"/>
  <c r="G16" i="14"/>
  <c r="G16" i="17" s="1"/>
  <c r="G17" i="14"/>
  <c r="G17" i="17" s="1"/>
  <c r="G18" i="14"/>
  <c r="G18" i="17" s="1"/>
  <c r="G19" i="14"/>
  <c r="G19" i="17" s="1"/>
  <c r="G20" i="14"/>
  <c r="G20" i="17" s="1"/>
  <c r="G21" i="14"/>
  <c r="G21" i="17" s="1"/>
  <c r="G22" i="14"/>
  <c r="G22" i="17" s="1"/>
  <c r="G23" i="14"/>
  <c r="G23" i="17" s="1"/>
  <c r="G24" i="14"/>
  <c r="G24" i="17" s="1"/>
  <c r="G25" i="14"/>
  <c r="G25" i="17" s="1"/>
  <c r="G27" i="14"/>
  <c r="G27" i="17" s="1"/>
  <c r="G28" i="14"/>
  <c r="G28" i="17" s="1"/>
  <c r="G31" i="14"/>
  <c r="G31" i="17" s="1"/>
  <c r="G6" i="14"/>
  <c r="G6" i="17" s="1"/>
  <c r="F6" i="14"/>
  <c r="G124" i="14"/>
  <c r="G124" i="17" s="1"/>
  <c r="G123" i="14"/>
  <c r="G123" i="17" s="1"/>
  <c r="G122" i="14"/>
  <c r="G122" i="17" s="1"/>
  <c r="G121" i="14"/>
  <c r="G121" i="17" s="1"/>
  <c r="G120" i="14"/>
  <c r="G119" i="14"/>
  <c r="G119" i="17" s="1"/>
  <c r="G118" i="14"/>
  <c r="G118" i="17" s="1"/>
  <c r="F124" i="14"/>
  <c r="F123" i="14"/>
  <c r="F122" i="14"/>
  <c r="F121" i="14"/>
  <c r="F120" i="14"/>
  <c r="F119" i="14"/>
  <c r="F118" i="14"/>
  <c r="G116" i="14"/>
  <c r="G116" i="17" s="1"/>
  <c r="G115" i="14"/>
  <c r="G115" i="17" s="1"/>
  <c r="G114" i="14"/>
  <c r="G114" i="17" s="1"/>
  <c r="G113" i="14"/>
  <c r="G113" i="17" s="1"/>
  <c r="G112" i="14"/>
  <c r="G111" i="14"/>
  <c r="G111" i="17" s="1"/>
  <c r="G110" i="14"/>
  <c r="G110" i="17" s="1"/>
  <c r="G109" i="14"/>
  <c r="G109" i="17" s="1"/>
  <c r="F116" i="14"/>
  <c r="F115" i="14"/>
  <c r="F114" i="14"/>
  <c r="F113" i="14"/>
  <c r="F112" i="14"/>
  <c r="F111" i="14"/>
  <c r="F110" i="14"/>
  <c r="F109" i="14"/>
  <c r="F117" i="14" s="1"/>
  <c r="G106" i="14"/>
  <c r="G106" i="17" s="1"/>
  <c r="G105" i="14"/>
  <c r="G105" i="17" s="1"/>
  <c r="G104" i="14"/>
  <c r="G104" i="17" s="1"/>
  <c r="G102" i="14"/>
  <c r="G102" i="17" s="1"/>
  <c r="G101" i="14"/>
  <c r="G101" i="17" s="1"/>
  <c r="G100" i="14"/>
  <c r="G100" i="17" s="1"/>
  <c r="G99" i="14"/>
  <c r="G99" i="17" s="1"/>
  <c r="G98" i="14"/>
  <c r="G97" i="14"/>
  <c r="G97" i="17" s="1"/>
  <c r="F106" i="14"/>
  <c r="F105" i="14"/>
  <c r="H105" i="14" s="1"/>
  <c r="H105" i="17" s="1"/>
  <c r="F104" i="14"/>
  <c r="F102" i="14"/>
  <c r="F102" i="17" s="1"/>
  <c r="F101" i="14"/>
  <c r="F100" i="14"/>
  <c r="F99" i="14"/>
  <c r="F98" i="14"/>
  <c r="F97" i="14"/>
  <c r="G79" i="14"/>
  <c r="G79" i="17" s="1"/>
  <c r="G78" i="14"/>
  <c r="G78" i="17" s="1"/>
  <c r="G77" i="14"/>
  <c r="G77" i="17" s="1"/>
  <c r="G76" i="14"/>
  <c r="G76" i="17" s="1"/>
  <c r="G75" i="14"/>
  <c r="G75" i="17" s="1"/>
  <c r="F79" i="14"/>
  <c r="F78" i="14"/>
  <c r="F77" i="14"/>
  <c r="F76" i="14"/>
  <c r="F75" i="14"/>
  <c r="F74" i="14"/>
  <c r="G95" i="14"/>
  <c r="G95" i="17" s="1"/>
  <c r="G94" i="14"/>
  <c r="G94" i="17" s="1"/>
  <c r="G93" i="14"/>
  <c r="G93" i="17" s="1"/>
  <c r="G92" i="14"/>
  <c r="G92" i="17" s="1"/>
  <c r="G91" i="14"/>
  <c r="G91" i="17" s="1"/>
  <c r="G90" i="14"/>
  <c r="G90" i="17" s="1"/>
  <c r="G89" i="14"/>
  <c r="G89" i="17" s="1"/>
  <c r="G88" i="14"/>
  <c r="G88" i="17" s="1"/>
  <c r="G87" i="14"/>
  <c r="G87" i="17" s="1"/>
  <c r="G86" i="14"/>
  <c r="G86" i="17" s="1"/>
  <c r="G85" i="14"/>
  <c r="F95" i="14"/>
  <c r="F94" i="14"/>
  <c r="F93" i="14"/>
  <c r="F92" i="14"/>
  <c r="F91" i="14"/>
  <c r="F90" i="14"/>
  <c r="F89" i="14"/>
  <c r="F88" i="14"/>
  <c r="F87" i="14"/>
  <c r="F86" i="14"/>
  <c r="F85" i="14"/>
  <c r="G82" i="14"/>
  <c r="G82" i="17" s="1"/>
  <c r="G81" i="14"/>
  <c r="G81" i="17" s="1"/>
  <c r="G72" i="14"/>
  <c r="G72" i="17" s="1"/>
  <c r="G71" i="14"/>
  <c r="G71" i="17" s="1"/>
  <c r="G69" i="14"/>
  <c r="G69" i="17" s="1"/>
  <c r="G68" i="14"/>
  <c r="G68" i="17" s="1"/>
  <c r="G67" i="14"/>
  <c r="G67" i="17" s="1"/>
  <c r="G66" i="14"/>
  <c r="G66" i="17" s="1"/>
  <c r="G65" i="14"/>
  <c r="G65" i="17" s="1"/>
  <c r="G64" i="14"/>
  <c r="G64" i="17" s="1"/>
  <c r="G63" i="14"/>
  <c r="G63" i="17" s="1"/>
  <c r="G62" i="14"/>
  <c r="G62" i="17" s="1"/>
  <c r="G61" i="14"/>
  <c r="G61" i="17" s="1"/>
  <c r="G60" i="14"/>
  <c r="G60" i="17" s="1"/>
  <c r="G59" i="14"/>
  <c r="G59" i="17" s="1"/>
  <c r="G58" i="14"/>
  <c r="G58" i="17" s="1"/>
  <c r="G57" i="14"/>
  <c r="G57" i="17" s="1"/>
  <c r="G56" i="14"/>
  <c r="G56" i="17" s="1"/>
  <c r="G55" i="14"/>
  <c r="G55" i="17" s="1"/>
  <c r="G54" i="14"/>
  <c r="G54" i="17" s="1"/>
  <c r="G53" i="14"/>
  <c r="G53" i="17" s="1"/>
  <c r="G52" i="14"/>
  <c r="G52" i="17" s="1"/>
  <c r="G50" i="14"/>
  <c r="G50" i="17" s="1"/>
  <c r="G49" i="14"/>
  <c r="G49" i="17" s="1"/>
  <c r="G48" i="14"/>
  <c r="G48" i="17" s="1"/>
  <c r="G46" i="14"/>
  <c r="G46" i="17" s="1"/>
  <c r="G45" i="14"/>
  <c r="G45" i="17" s="1"/>
  <c r="G44" i="14"/>
  <c r="G44" i="17" s="1"/>
  <c r="G43" i="14"/>
  <c r="G43" i="17" s="1"/>
  <c r="G42" i="14"/>
  <c r="G42" i="17" s="1"/>
  <c r="G41" i="14"/>
  <c r="G41" i="17" s="1"/>
  <c r="G39" i="14"/>
  <c r="G39" i="17" s="1"/>
  <c r="G38" i="14"/>
  <c r="G38" i="17" s="1"/>
  <c r="G37" i="14"/>
  <c r="G37" i="17" s="1"/>
  <c r="G36" i="14"/>
  <c r="G35" i="14"/>
  <c r="F82" i="14"/>
  <c r="F81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2" i="14"/>
  <c r="F52" i="14"/>
  <c r="F42" i="14"/>
  <c r="F43" i="14"/>
  <c r="F44" i="14"/>
  <c r="F45" i="14"/>
  <c r="F46" i="14"/>
  <c r="F48" i="14"/>
  <c r="F49" i="14"/>
  <c r="F50" i="14"/>
  <c r="F41" i="14"/>
  <c r="F36" i="14"/>
  <c r="F37" i="14"/>
  <c r="F38" i="14"/>
  <c r="F39" i="14"/>
  <c r="F35" i="14"/>
  <c r="F80" i="14" l="1"/>
  <c r="F73" i="10"/>
  <c r="F83" i="10" s="1"/>
  <c r="F84" i="10" s="1"/>
  <c r="F32" i="7"/>
  <c r="H32" i="7" s="1"/>
  <c r="G35" i="17"/>
  <c r="G33" i="14"/>
  <c r="H80" i="7"/>
  <c r="H83" i="7" s="1"/>
  <c r="H74" i="10"/>
  <c r="F32" i="8"/>
  <c r="F84" i="8" s="1"/>
  <c r="H40" i="7"/>
  <c r="F83" i="7"/>
  <c r="F33" i="14"/>
  <c r="F125" i="14"/>
  <c r="H125" i="14" s="1"/>
  <c r="H40" i="8"/>
  <c r="F83" i="8"/>
  <c r="H83" i="8" s="1"/>
  <c r="H114" i="14"/>
  <c r="H51" i="9"/>
  <c r="F83" i="9"/>
  <c r="K51" i="14"/>
  <c r="H51" i="8"/>
  <c r="H7" i="8"/>
  <c r="H40" i="9"/>
  <c r="F73" i="15"/>
  <c r="G73" i="19" s="1"/>
  <c r="H73" i="12"/>
  <c r="H73" i="15" s="1"/>
  <c r="F32" i="10"/>
  <c r="F8" i="14"/>
  <c r="F8" i="17" s="1"/>
  <c r="I8" i="19" s="1"/>
  <c r="L8" i="19" s="1"/>
  <c r="H14" i="10"/>
  <c r="F14" i="14"/>
  <c r="F14" i="17" s="1"/>
  <c r="I14" i="19" s="1"/>
  <c r="L14" i="19" s="1"/>
  <c r="F10" i="14"/>
  <c r="F10" i="19" s="1"/>
  <c r="J10" i="19" s="1"/>
  <c r="H8" i="10"/>
  <c r="H40" i="10"/>
  <c r="H83" i="12"/>
  <c r="H83" i="15" s="1"/>
  <c r="F7" i="15"/>
  <c r="F32" i="15"/>
  <c r="G32" i="19" s="1"/>
  <c r="H32" i="12"/>
  <c r="H32" i="15" s="1"/>
  <c r="H38" i="14"/>
  <c r="H85" i="14"/>
  <c r="H85" i="17" s="1"/>
  <c r="F49" i="19"/>
  <c r="J49" i="19" s="1"/>
  <c r="F49" i="17"/>
  <c r="I49" i="19" s="1"/>
  <c r="L49" i="19" s="1"/>
  <c r="F44" i="19"/>
  <c r="J44" i="19" s="1"/>
  <c r="F44" i="17"/>
  <c r="I44" i="19" s="1"/>
  <c r="L44" i="19" s="1"/>
  <c r="F67" i="19"/>
  <c r="J67" i="19" s="1"/>
  <c r="F67" i="17"/>
  <c r="I67" i="19" s="1"/>
  <c r="L67" i="19" s="1"/>
  <c r="F63" i="19"/>
  <c r="J63" i="19" s="1"/>
  <c r="F63" i="17"/>
  <c r="I63" i="19" s="1"/>
  <c r="L63" i="19" s="1"/>
  <c r="F55" i="19"/>
  <c r="J55" i="19" s="1"/>
  <c r="F55" i="17"/>
  <c r="I55" i="19" s="1"/>
  <c r="L55" i="19" s="1"/>
  <c r="F82" i="19"/>
  <c r="J82" i="19" s="1"/>
  <c r="F82" i="17"/>
  <c r="I82" i="19" s="1"/>
  <c r="L82" i="19" s="1"/>
  <c r="F88" i="19"/>
  <c r="J88" i="19" s="1"/>
  <c r="F88" i="17"/>
  <c r="I88" i="19" s="1"/>
  <c r="L88" i="19" s="1"/>
  <c r="F75" i="19"/>
  <c r="J75" i="19" s="1"/>
  <c r="F75" i="17"/>
  <c r="I75" i="19" s="1"/>
  <c r="L75" i="19" s="1"/>
  <c r="F79" i="19"/>
  <c r="J79" i="19" s="1"/>
  <c r="F79" i="17"/>
  <c r="I79" i="19" s="1"/>
  <c r="L79" i="19" s="1"/>
  <c r="F98" i="19"/>
  <c r="J98" i="19" s="1"/>
  <c r="F98" i="17"/>
  <c r="I98" i="19" s="1"/>
  <c r="L98" i="19" s="1"/>
  <c r="F102" i="19"/>
  <c r="J102" i="19" s="1"/>
  <c r="I102" i="19"/>
  <c r="L102" i="19" s="1"/>
  <c r="F111" i="19"/>
  <c r="J111" i="19" s="1"/>
  <c r="F111" i="17"/>
  <c r="I111" i="19" s="1"/>
  <c r="L111" i="19" s="1"/>
  <c r="F115" i="19"/>
  <c r="J115" i="19" s="1"/>
  <c r="F115" i="17"/>
  <c r="I115" i="19" s="1"/>
  <c r="F120" i="19"/>
  <c r="J120" i="19" s="1"/>
  <c r="F120" i="17"/>
  <c r="I120" i="19" s="1"/>
  <c r="L120" i="19" s="1"/>
  <c r="F107" i="14"/>
  <c r="H28" i="14"/>
  <c r="H28" i="17" s="1"/>
  <c r="F25" i="19"/>
  <c r="J25" i="19" s="1"/>
  <c r="F25" i="17"/>
  <c r="I25" i="19" s="1"/>
  <c r="L25" i="19" s="1"/>
  <c r="F21" i="19"/>
  <c r="J21" i="19" s="1"/>
  <c r="F21" i="17"/>
  <c r="I21" i="19" s="1"/>
  <c r="L21" i="19" s="1"/>
  <c r="F16" i="19"/>
  <c r="J16" i="19" s="1"/>
  <c r="F16" i="17"/>
  <c r="I16" i="19" s="1"/>
  <c r="L16" i="19" s="1"/>
  <c r="F12" i="19"/>
  <c r="J12" i="19" s="1"/>
  <c r="F12" i="17"/>
  <c r="I12" i="19" s="1"/>
  <c r="L12" i="19" s="1"/>
  <c r="F35" i="19"/>
  <c r="J35" i="19" s="1"/>
  <c r="F35" i="17"/>
  <c r="I35" i="19" s="1"/>
  <c r="L35" i="19" s="1"/>
  <c r="F36" i="19"/>
  <c r="J36" i="19" s="1"/>
  <c r="F36" i="17"/>
  <c r="I36" i="19" s="1"/>
  <c r="L36" i="19" s="1"/>
  <c r="F48" i="19"/>
  <c r="J48" i="19" s="1"/>
  <c r="F48" i="17"/>
  <c r="I48" i="19" s="1"/>
  <c r="L48" i="19" s="1"/>
  <c r="F43" i="19"/>
  <c r="J43" i="19" s="1"/>
  <c r="F43" i="17"/>
  <c r="I43" i="19" s="1"/>
  <c r="L43" i="19" s="1"/>
  <c r="F71" i="19"/>
  <c r="J71" i="19" s="1"/>
  <c r="F71" i="17"/>
  <c r="I71" i="19" s="1"/>
  <c r="L71" i="19" s="1"/>
  <c r="F66" i="19"/>
  <c r="J66" i="19" s="1"/>
  <c r="F66" i="17"/>
  <c r="I66" i="19" s="1"/>
  <c r="L66" i="19" s="1"/>
  <c r="F62" i="19"/>
  <c r="J62" i="19" s="1"/>
  <c r="F62" i="17"/>
  <c r="I62" i="19" s="1"/>
  <c r="L62" i="19" s="1"/>
  <c r="F58" i="19"/>
  <c r="J58" i="19" s="1"/>
  <c r="F58" i="17"/>
  <c r="I58" i="19" s="1"/>
  <c r="L58" i="19" s="1"/>
  <c r="F54" i="19"/>
  <c r="J54" i="19" s="1"/>
  <c r="F54" i="17"/>
  <c r="I54" i="19" s="1"/>
  <c r="L54" i="19" s="1"/>
  <c r="F85" i="19"/>
  <c r="J85" i="19" s="1"/>
  <c r="F85" i="17"/>
  <c r="I85" i="19" s="1"/>
  <c r="L85" i="19" s="1"/>
  <c r="F89" i="19"/>
  <c r="J89" i="19" s="1"/>
  <c r="F89" i="17"/>
  <c r="I89" i="19" s="1"/>
  <c r="L89" i="19" s="1"/>
  <c r="F93" i="19"/>
  <c r="J93" i="19" s="1"/>
  <c r="F93" i="17"/>
  <c r="I93" i="19" s="1"/>
  <c r="L93" i="19" s="1"/>
  <c r="H76" i="14"/>
  <c r="H76" i="17" s="1"/>
  <c r="F76" i="19"/>
  <c r="J76" i="19" s="1"/>
  <c r="F76" i="17"/>
  <c r="I76" i="19" s="1"/>
  <c r="L76" i="19" s="1"/>
  <c r="F99" i="19"/>
  <c r="J99" i="19" s="1"/>
  <c r="F99" i="17"/>
  <c r="I99" i="19" s="1"/>
  <c r="L99" i="19" s="1"/>
  <c r="F104" i="19"/>
  <c r="J104" i="19" s="1"/>
  <c r="F104" i="17"/>
  <c r="I104" i="19" s="1"/>
  <c r="L104" i="19" s="1"/>
  <c r="F112" i="19"/>
  <c r="J112" i="19" s="1"/>
  <c r="F112" i="17"/>
  <c r="I112" i="19" s="1"/>
  <c r="L112" i="19" s="1"/>
  <c r="F116" i="19"/>
  <c r="J116" i="19" s="1"/>
  <c r="F116" i="17"/>
  <c r="I116" i="19" s="1"/>
  <c r="L116" i="19" s="1"/>
  <c r="H112" i="14"/>
  <c r="H112" i="17" s="1"/>
  <c r="F121" i="19"/>
  <c r="J121" i="19" s="1"/>
  <c r="F121" i="17"/>
  <c r="I121" i="19" s="1"/>
  <c r="L121" i="19" s="1"/>
  <c r="F28" i="19"/>
  <c r="J28" i="19" s="1"/>
  <c r="F28" i="17"/>
  <c r="I28" i="19" s="1"/>
  <c r="L28" i="19" s="1"/>
  <c r="F24" i="19"/>
  <c r="J24" i="19" s="1"/>
  <c r="F24" i="17"/>
  <c r="I24" i="19" s="1"/>
  <c r="L24" i="19" s="1"/>
  <c r="F20" i="19"/>
  <c r="J20" i="19" s="1"/>
  <c r="F20" i="17"/>
  <c r="I20" i="19" s="1"/>
  <c r="L20" i="19" s="1"/>
  <c r="F15" i="19"/>
  <c r="J15" i="19" s="1"/>
  <c r="F15" i="17"/>
  <c r="I15" i="19" s="1"/>
  <c r="L15" i="19" s="1"/>
  <c r="F11" i="19"/>
  <c r="J11" i="19" s="1"/>
  <c r="F11" i="17"/>
  <c r="I11" i="19" s="1"/>
  <c r="L11" i="19" s="1"/>
  <c r="F39" i="19"/>
  <c r="J39" i="19" s="1"/>
  <c r="F39" i="17"/>
  <c r="I39" i="19" s="1"/>
  <c r="L39" i="19" s="1"/>
  <c r="F41" i="19"/>
  <c r="J41" i="19" s="1"/>
  <c r="F41" i="17"/>
  <c r="I41" i="19" s="1"/>
  <c r="L41" i="19" s="1"/>
  <c r="F40" i="14"/>
  <c r="F46" i="19"/>
  <c r="J46" i="19" s="1"/>
  <c r="F46" i="17"/>
  <c r="I46" i="19" s="1"/>
  <c r="L46" i="19" s="1"/>
  <c r="F42" i="19"/>
  <c r="J42" i="19" s="1"/>
  <c r="F42" i="17"/>
  <c r="I42" i="19" s="1"/>
  <c r="L42" i="19" s="1"/>
  <c r="F69" i="19"/>
  <c r="J69" i="19" s="1"/>
  <c r="F69" i="17"/>
  <c r="I69" i="19" s="1"/>
  <c r="L69" i="19" s="1"/>
  <c r="F65" i="19"/>
  <c r="J65" i="19" s="1"/>
  <c r="F65" i="17"/>
  <c r="I65" i="19" s="1"/>
  <c r="L65" i="19" s="1"/>
  <c r="F61" i="19"/>
  <c r="J61" i="19" s="1"/>
  <c r="F61" i="17"/>
  <c r="I61" i="19" s="1"/>
  <c r="L61" i="19" s="1"/>
  <c r="F57" i="19"/>
  <c r="J57" i="19" s="1"/>
  <c r="F57" i="17"/>
  <c r="I57" i="19" s="1"/>
  <c r="L57" i="19" s="1"/>
  <c r="F53" i="19"/>
  <c r="J53" i="19" s="1"/>
  <c r="F53" i="17"/>
  <c r="I53" i="19" s="1"/>
  <c r="L53" i="19" s="1"/>
  <c r="F86" i="19"/>
  <c r="J86" i="19" s="1"/>
  <c r="F86" i="17"/>
  <c r="I86" i="19" s="1"/>
  <c r="L86" i="19" s="1"/>
  <c r="F90" i="19"/>
  <c r="J90" i="19" s="1"/>
  <c r="F90" i="17"/>
  <c r="I90" i="19" s="1"/>
  <c r="L90" i="19" s="1"/>
  <c r="F94" i="19"/>
  <c r="J94" i="19" s="1"/>
  <c r="F94" i="17"/>
  <c r="I94" i="19" s="1"/>
  <c r="L94" i="19" s="1"/>
  <c r="F77" i="19"/>
  <c r="J77" i="19" s="1"/>
  <c r="F77" i="17"/>
  <c r="I77" i="19" s="1"/>
  <c r="L77" i="19" s="1"/>
  <c r="F51" i="14"/>
  <c r="F100" i="19"/>
  <c r="J100" i="19" s="1"/>
  <c r="F100" i="17"/>
  <c r="I100" i="19" s="1"/>
  <c r="L100" i="19" s="1"/>
  <c r="F105" i="19"/>
  <c r="J105" i="19" s="1"/>
  <c r="F105" i="17"/>
  <c r="I105" i="19" s="1"/>
  <c r="L105" i="19" s="1"/>
  <c r="F109" i="19"/>
  <c r="J109" i="19" s="1"/>
  <c r="F109" i="17"/>
  <c r="I109" i="19" s="1"/>
  <c r="L109" i="19" s="1"/>
  <c r="F113" i="19"/>
  <c r="J113" i="19" s="1"/>
  <c r="F113" i="17"/>
  <c r="I113" i="19" s="1"/>
  <c r="L113" i="19" s="1"/>
  <c r="F118" i="19"/>
  <c r="J118" i="19" s="1"/>
  <c r="F118" i="17"/>
  <c r="I118" i="19" s="1"/>
  <c r="L118" i="19" s="1"/>
  <c r="F122" i="19"/>
  <c r="J122" i="19" s="1"/>
  <c r="F122" i="17"/>
  <c r="I122" i="19" s="1"/>
  <c r="F6" i="19"/>
  <c r="J6" i="19" s="1"/>
  <c r="F6" i="17"/>
  <c r="I6" i="19" s="1"/>
  <c r="L6" i="19" s="1"/>
  <c r="F31" i="19"/>
  <c r="J31" i="19" s="1"/>
  <c r="F31" i="17"/>
  <c r="I31" i="19" s="1"/>
  <c r="L31" i="19" s="1"/>
  <c r="F27" i="19"/>
  <c r="J27" i="19" s="1"/>
  <c r="F27" i="17"/>
  <c r="I27" i="19" s="1"/>
  <c r="L27" i="19" s="1"/>
  <c r="F23" i="19"/>
  <c r="J23" i="19" s="1"/>
  <c r="F23" i="17"/>
  <c r="I23" i="19" s="1"/>
  <c r="L23" i="19" s="1"/>
  <c r="F38" i="19"/>
  <c r="J38" i="19" s="1"/>
  <c r="F38" i="17"/>
  <c r="I38" i="19" s="1"/>
  <c r="L38" i="19" s="1"/>
  <c r="F50" i="19"/>
  <c r="J50" i="19" s="1"/>
  <c r="F50" i="17"/>
  <c r="I50" i="19" s="1"/>
  <c r="L50" i="19" s="1"/>
  <c r="F45" i="19"/>
  <c r="J45" i="19" s="1"/>
  <c r="F45" i="17"/>
  <c r="I45" i="19" s="1"/>
  <c r="L45" i="19" s="1"/>
  <c r="F52" i="19"/>
  <c r="J52" i="19" s="1"/>
  <c r="F52" i="17"/>
  <c r="I52" i="19" s="1"/>
  <c r="L52" i="19" s="1"/>
  <c r="F68" i="19"/>
  <c r="J68" i="19" s="1"/>
  <c r="F68" i="17"/>
  <c r="I68" i="19" s="1"/>
  <c r="L68" i="19" s="1"/>
  <c r="F64" i="19"/>
  <c r="J64" i="19" s="1"/>
  <c r="F64" i="17"/>
  <c r="I64" i="19" s="1"/>
  <c r="L64" i="19" s="1"/>
  <c r="F60" i="19"/>
  <c r="J60" i="19" s="1"/>
  <c r="F60" i="17"/>
  <c r="I60" i="19" s="1"/>
  <c r="L60" i="19" s="1"/>
  <c r="F56" i="19"/>
  <c r="J56" i="19" s="1"/>
  <c r="F56" i="17"/>
  <c r="I56" i="19" s="1"/>
  <c r="L56" i="19" s="1"/>
  <c r="F81" i="19"/>
  <c r="J81" i="19" s="1"/>
  <c r="F81" i="17"/>
  <c r="I81" i="19" s="1"/>
  <c r="L81" i="19" s="1"/>
  <c r="F87" i="19"/>
  <c r="J87" i="19" s="1"/>
  <c r="F87" i="17"/>
  <c r="I87" i="19" s="1"/>
  <c r="L87" i="19" s="1"/>
  <c r="F91" i="19"/>
  <c r="J91" i="19" s="1"/>
  <c r="F91" i="17"/>
  <c r="I91" i="19" s="1"/>
  <c r="L91" i="19" s="1"/>
  <c r="F95" i="19"/>
  <c r="J95" i="19" s="1"/>
  <c r="F95" i="17"/>
  <c r="I95" i="19" s="1"/>
  <c r="L95" i="19" s="1"/>
  <c r="F74" i="19"/>
  <c r="J74" i="19" s="1"/>
  <c r="F74" i="17"/>
  <c r="I74" i="19" s="1"/>
  <c r="L74" i="19" s="1"/>
  <c r="F78" i="19"/>
  <c r="J78" i="19" s="1"/>
  <c r="F78" i="17"/>
  <c r="I78" i="19" s="1"/>
  <c r="L78" i="19" s="1"/>
  <c r="F97" i="19"/>
  <c r="J97" i="19" s="1"/>
  <c r="F97" i="17"/>
  <c r="I97" i="19" s="1"/>
  <c r="L97" i="19" s="1"/>
  <c r="F101" i="19"/>
  <c r="J101" i="19" s="1"/>
  <c r="F101" i="17"/>
  <c r="I101" i="19" s="1"/>
  <c r="L101" i="19" s="1"/>
  <c r="F106" i="19"/>
  <c r="J106" i="19" s="1"/>
  <c r="F106" i="17"/>
  <c r="I106" i="19" s="1"/>
  <c r="L106" i="19" s="1"/>
  <c r="F110" i="19"/>
  <c r="J110" i="19" s="1"/>
  <c r="F110" i="17"/>
  <c r="I110" i="19" s="1"/>
  <c r="L110" i="19" s="1"/>
  <c r="F114" i="19"/>
  <c r="J114" i="19" s="1"/>
  <c r="F114" i="17"/>
  <c r="I114" i="19" s="1"/>
  <c r="F119" i="19"/>
  <c r="J119" i="19" s="1"/>
  <c r="F119" i="17"/>
  <c r="I119" i="19" s="1"/>
  <c r="L119" i="19" s="1"/>
  <c r="F123" i="19"/>
  <c r="J123" i="19" s="1"/>
  <c r="F123" i="17"/>
  <c r="I123" i="19" s="1"/>
  <c r="H120" i="14"/>
  <c r="H120" i="17" s="1"/>
  <c r="F30" i="19"/>
  <c r="J30" i="19" s="1"/>
  <c r="F30" i="17"/>
  <c r="I30" i="19" s="1"/>
  <c r="L30" i="19" s="1"/>
  <c r="F26" i="19"/>
  <c r="J26" i="19" s="1"/>
  <c r="F26" i="17"/>
  <c r="I26" i="19" s="1"/>
  <c r="L26" i="19" s="1"/>
  <c r="F22" i="19"/>
  <c r="J22" i="19" s="1"/>
  <c r="F22" i="17"/>
  <c r="I22" i="19" s="1"/>
  <c r="L22" i="19" s="1"/>
  <c r="F18" i="19"/>
  <c r="J18" i="19" s="1"/>
  <c r="F18" i="17"/>
  <c r="I18" i="19" s="1"/>
  <c r="L18" i="19" s="1"/>
  <c r="F13" i="19"/>
  <c r="J13" i="19" s="1"/>
  <c r="F13" i="17"/>
  <c r="I13" i="19" s="1"/>
  <c r="L13" i="19" s="1"/>
  <c r="F9" i="19"/>
  <c r="J9" i="19" s="1"/>
  <c r="F9" i="17"/>
  <c r="I9" i="19" s="1"/>
  <c r="L9" i="19" s="1"/>
  <c r="F37" i="19"/>
  <c r="J37" i="19" s="1"/>
  <c r="F37" i="17"/>
  <c r="I37" i="19" s="1"/>
  <c r="L37" i="19" s="1"/>
  <c r="F72" i="19"/>
  <c r="J72" i="19" s="1"/>
  <c r="F72" i="17"/>
  <c r="I72" i="19" s="1"/>
  <c r="L72" i="19" s="1"/>
  <c r="F59" i="19"/>
  <c r="J59" i="19" s="1"/>
  <c r="F59" i="17"/>
  <c r="I59" i="19" s="1"/>
  <c r="L59" i="19" s="1"/>
  <c r="F92" i="19"/>
  <c r="J92" i="19" s="1"/>
  <c r="F92" i="17"/>
  <c r="I92" i="19" s="1"/>
  <c r="L92" i="19" s="1"/>
  <c r="F124" i="19"/>
  <c r="J124" i="19" s="1"/>
  <c r="F124" i="17"/>
  <c r="I124" i="19" s="1"/>
  <c r="L124" i="19" s="1"/>
  <c r="F29" i="19"/>
  <c r="J29" i="19" s="1"/>
  <c r="F29" i="17"/>
  <c r="I29" i="19" s="1"/>
  <c r="L29" i="19" s="1"/>
  <c r="H22" i="14"/>
  <c r="H22" i="17" s="1"/>
  <c r="H18" i="14"/>
  <c r="H18" i="17" s="1"/>
  <c r="H119" i="14"/>
  <c r="H46" i="14"/>
  <c r="H60" i="14"/>
  <c r="H42" i="14"/>
  <c r="H122" i="14"/>
  <c r="H68" i="14"/>
  <c r="H123" i="14"/>
  <c r="H64" i="14"/>
  <c r="H100" i="14"/>
  <c r="H100" i="17" s="1"/>
  <c r="H118" i="14"/>
  <c r="H118" i="17" s="1"/>
  <c r="H43" i="14"/>
  <c r="H89" i="14"/>
  <c r="H89" i="17" s="1"/>
  <c r="H93" i="14"/>
  <c r="H93" i="17" s="1"/>
  <c r="H124" i="14"/>
  <c r="H124" i="17" s="1"/>
  <c r="H78" i="14"/>
  <c r="H78" i="17" s="1"/>
  <c r="H48" i="14"/>
  <c r="H81" i="14"/>
  <c r="H81" i="17" s="1"/>
  <c r="H56" i="14"/>
  <c r="H56" i="17" s="1"/>
  <c r="F19" i="19"/>
  <c r="J19" i="19" s="1"/>
  <c r="F19" i="17"/>
  <c r="I19" i="19" s="1"/>
  <c r="L19" i="19" s="1"/>
  <c r="F7" i="14"/>
  <c r="H80" i="14"/>
  <c r="H80" i="17" s="1"/>
  <c r="G80" i="17"/>
  <c r="H39" i="14"/>
  <c r="H41" i="14"/>
  <c r="H72" i="14"/>
  <c r="H63" i="14"/>
  <c r="H59" i="14"/>
  <c r="H55" i="14"/>
  <c r="H86" i="14"/>
  <c r="H86" i="17" s="1"/>
  <c r="H90" i="14"/>
  <c r="H90" i="17" s="1"/>
  <c r="H94" i="14"/>
  <c r="H94" i="17" s="1"/>
  <c r="G107" i="14"/>
  <c r="G107" i="17" s="1"/>
  <c r="G98" i="17"/>
  <c r="H97" i="14"/>
  <c r="H106" i="14"/>
  <c r="H106" i="17" s="1"/>
  <c r="H25" i="14"/>
  <c r="G96" i="14"/>
  <c r="G96" i="17" s="1"/>
  <c r="G85" i="17"/>
  <c r="H49" i="14"/>
  <c r="H44" i="14"/>
  <c r="H82" i="14"/>
  <c r="H82" i="17" s="1"/>
  <c r="H69" i="14"/>
  <c r="H65" i="14"/>
  <c r="H61" i="14"/>
  <c r="H57" i="14"/>
  <c r="H53" i="14"/>
  <c r="H88" i="14"/>
  <c r="H88" i="17" s="1"/>
  <c r="H92" i="14"/>
  <c r="H92" i="17" s="1"/>
  <c r="H99" i="14"/>
  <c r="H99" i="17" s="1"/>
  <c r="H104" i="14"/>
  <c r="H104" i="17" s="1"/>
  <c r="H110" i="14"/>
  <c r="H110" i="17" s="1"/>
  <c r="H114" i="17"/>
  <c r="G125" i="14"/>
  <c r="G125" i="17" s="1"/>
  <c r="G120" i="17"/>
  <c r="H121" i="14"/>
  <c r="H121" i="17" s="1"/>
  <c r="H12" i="14"/>
  <c r="H12" i="17" s="1"/>
  <c r="G51" i="14"/>
  <c r="H111" i="14"/>
  <c r="H111" i="17" s="1"/>
  <c r="H115" i="14"/>
  <c r="H36" i="14"/>
  <c r="G36" i="17"/>
  <c r="H67" i="14"/>
  <c r="H101" i="14"/>
  <c r="H101" i="17" s="1"/>
  <c r="G117" i="14"/>
  <c r="G117" i="17" s="1"/>
  <c r="G112" i="17"/>
  <c r="H116" i="14"/>
  <c r="H116" i="17" s="1"/>
  <c r="H21" i="14"/>
  <c r="H21" i="17" s="1"/>
  <c r="H9" i="14"/>
  <c r="G40" i="14"/>
  <c r="H50" i="14"/>
  <c r="H45" i="14"/>
  <c r="H52" i="14"/>
  <c r="H71" i="14"/>
  <c r="H66" i="14"/>
  <c r="H62" i="14"/>
  <c r="H62" i="17" s="1"/>
  <c r="H58" i="14"/>
  <c r="H58" i="17" s="1"/>
  <c r="H54" i="14"/>
  <c r="H87" i="14"/>
  <c r="H87" i="17" s="1"/>
  <c r="H91" i="14"/>
  <c r="H91" i="17" s="1"/>
  <c r="H95" i="14"/>
  <c r="H95" i="17" s="1"/>
  <c r="H98" i="14"/>
  <c r="H98" i="17" s="1"/>
  <c r="H102" i="14"/>
  <c r="H102" i="17" s="1"/>
  <c r="H109" i="14"/>
  <c r="H113" i="14"/>
  <c r="H113" i="17" s="1"/>
  <c r="H20" i="14"/>
  <c r="H6" i="14"/>
  <c r="H6" i="17" s="1"/>
  <c r="H7" i="7"/>
  <c r="H24" i="14"/>
  <c r="H24" i="17" s="1"/>
  <c r="H16" i="14"/>
  <c r="H16" i="17" s="1"/>
  <c r="H13" i="14"/>
  <c r="H77" i="14"/>
  <c r="H77" i="17" s="1"/>
  <c r="H75" i="14"/>
  <c r="H79" i="14"/>
  <c r="H79" i="17" s="1"/>
  <c r="H73" i="8"/>
  <c r="G74" i="14"/>
  <c r="G73" i="14"/>
  <c r="G73" i="17" s="1"/>
  <c r="F73" i="14"/>
  <c r="H31" i="14"/>
  <c r="H31" i="17" s="1"/>
  <c r="H27" i="14"/>
  <c r="H23" i="14"/>
  <c r="H23" i="17" s="1"/>
  <c r="H19" i="14"/>
  <c r="H15" i="14"/>
  <c r="H15" i="17" s="1"/>
  <c r="H11" i="14"/>
  <c r="H11" i="17" s="1"/>
  <c r="F96" i="14"/>
  <c r="H37" i="14"/>
  <c r="H35" i="14"/>
  <c r="H119" i="10"/>
  <c r="H75" i="13"/>
  <c r="H6" i="13"/>
  <c r="H119" i="12"/>
  <c r="H119" i="15" s="1"/>
  <c r="H6" i="12"/>
  <c r="H22" i="9"/>
  <c r="H114" i="7"/>
  <c r="H119" i="11"/>
  <c r="H119" i="16" s="1"/>
  <c r="H32" i="8" l="1"/>
  <c r="H83" i="10"/>
  <c r="F10" i="17"/>
  <c r="I10" i="19" s="1"/>
  <c r="L10" i="19" s="1"/>
  <c r="G7" i="19"/>
  <c r="H7" i="15"/>
  <c r="H73" i="10"/>
  <c r="F84" i="7"/>
  <c r="K32" i="14"/>
  <c r="F33" i="19"/>
  <c r="J33" i="19" s="1"/>
  <c r="H33" i="14"/>
  <c r="H117" i="14"/>
  <c r="F126" i="14"/>
  <c r="F80" i="19"/>
  <c r="J80" i="19" s="1"/>
  <c r="F80" i="17"/>
  <c r="I80" i="19" s="1"/>
  <c r="L80" i="19" s="1"/>
  <c r="H83" i="9"/>
  <c r="L83" i="14"/>
  <c r="F84" i="9"/>
  <c r="F83" i="14"/>
  <c r="F8" i="19"/>
  <c r="J8" i="19" s="1"/>
  <c r="H14" i="14"/>
  <c r="H14" i="17" s="1"/>
  <c r="F14" i="19"/>
  <c r="J14" i="19" s="1"/>
  <c r="H8" i="14"/>
  <c r="H8" i="17" s="1"/>
  <c r="H10" i="14"/>
  <c r="K122" i="19"/>
  <c r="L122" i="19" s="1"/>
  <c r="F125" i="19"/>
  <c r="K115" i="19"/>
  <c r="L115" i="19" s="1"/>
  <c r="F96" i="19"/>
  <c r="F108" i="14"/>
  <c r="F117" i="19"/>
  <c r="F40" i="19"/>
  <c r="J40" i="19" s="1"/>
  <c r="F40" i="17"/>
  <c r="I40" i="19" s="1"/>
  <c r="L40" i="19" s="1"/>
  <c r="F33" i="17"/>
  <c r="I33" i="19" s="1"/>
  <c r="L33" i="19" s="1"/>
  <c r="F73" i="19"/>
  <c r="J73" i="19" s="1"/>
  <c r="F73" i="17"/>
  <c r="I73" i="19" s="1"/>
  <c r="L73" i="19" s="1"/>
  <c r="K123" i="19"/>
  <c r="L123" i="19" s="1"/>
  <c r="K114" i="19"/>
  <c r="F51" i="19"/>
  <c r="J51" i="19" s="1"/>
  <c r="F51" i="17"/>
  <c r="I51" i="19" s="1"/>
  <c r="L51" i="19" s="1"/>
  <c r="F107" i="19"/>
  <c r="H119" i="17"/>
  <c r="G108" i="14"/>
  <c r="G108" i="17" s="1"/>
  <c r="F7" i="19"/>
  <c r="J7" i="19" s="1"/>
  <c r="F32" i="14"/>
  <c r="F7" i="17"/>
  <c r="I7" i="19" s="1"/>
  <c r="L7" i="19" s="1"/>
  <c r="H109" i="17"/>
  <c r="G33" i="17"/>
  <c r="G83" i="14"/>
  <c r="H33" i="17"/>
  <c r="G126" i="14"/>
  <c r="G126" i="17" s="1"/>
  <c r="G51" i="17"/>
  <c r="H51" i="14"/>
  <c r="H51" i="17" s="1"/>
  <c r="H74" i="14"/>
  <c r="H74" i="17" s="1"/>
  <c r="G74" i="17"/>
  <c r="G40" i="17"/>
  <c r="H40" i="14"/>
  <c r="H40" i="17" s="1"/>
  <c r="H97" i="17"/>
  <c r="H107" i="14"/>
  <c r="H96" i="14"/>
  <c r="H73" i="14"/>
  <c r="H73" i="17" s="1"/>
  <c r="H115" i="13"/>
  <c r="H115" i="15" s="1"/>
  <c r="H115" i="17" s="1"/>
  <c r="H10" i="13"/>
  <c r="H13" i="12"/>
  <c r="H13" i="15" s="1"/>
  <c r="H13" i="17" s="1"/>
  <c r="H63" i="12"/>
  <c r="H63" i="15" s="1"/>
  <c r="H63" i="17" s="1"/>
  <c r="H64" i="12"/>
  <c r="H64" i="15" s="1"/>
  <c r="H64" i="17" s="1"/>
  <c r="H66" i="12"/>
  <c r="H67" i="12"/>
  <c r="H68" i="12"/>
  <c r="H27" i="12"/>
  <c r="H27" i="15" s="1"/>
  <c r="H27" i="17" s="1"/>
  <c r="H25" i="12"/>
  <c r="H25" i="15" s="1"/>
  <c r="H25" i="17" s="1"/>
  <c r="H123" i="12"/>
  <c r="H123" i="15" s="1"/>
  <c r="H123" i="17" s="1"/>
  <c r="H126" i="14" l="1"/>
  <c r="F32" i="17"/>
  <c r="I32" i="19" s="1"/>
  <c r="L32" i="19" s="1"/>
  <c r="F84" i="14"/>
  <c r="K128" i="14" s="1"/>
  <c r="K117" i="19"/>
  <c r="F83" i="19"/>
  <c r="J83" i="19" s="1"/>
  <c r="F83" i="17"/>
  <c r="I83" i="19" s="1"/>
  <c r="L83" i="19" s="1"/>
  <c r="F126" i="19"/>
  <c r="L114" i="19"/>
  <c r="K125" i="19"/>
  <c r="F108" i="19"/>
  <c r="H67" i="15"/>
  <c r="H67" i="17" s="1"/>
  <c r="H66" i="15"/>
  <c r="H66" i="17" s="1"/>
  <c r="H68" i="15"/>
  <c r="F32" i="19"/>
  <c r="J32" i="19" s="1"/>
  <c r="H108" i="14"/>
  <c r="H83" i="14"/>
  <c r="H83" i="17" s="1"/>
  <c r="G83" i="17"/>
  <c r="H10" i="12"/>
  <c r="H10" i="15" s="1"/>
  <c r="H10" i="17" s="1"/>
  <c r="F125" i="13"/>
  <c r="H125" i="13" s="1"/>
  <c r="F117" i="13"/>
  <c r="H117" i="13" s="1"/>
  <c r="H96" i="13"/>
  <c r="F96" i="13"/>
  <c r="F108" i="13" s="1"/>
  <c r="H108" i="13" s="1"/>
  <c r="H72" i="13"/>
  <c r="H71" i="13"/>
  <c r="H65" i="15"/>
  <c r="H61" i="15"/>
  <c r="H57" i="13"/>
  <c r="H55" i="13"/>
  <c r="H54" i="13"/>
  <c r="H53" i="13"/>
  <c r="H52" i="13"/>
  <c r="H50" i="13"/>
  <c r="H49" i="13"/>
  <c r="H48" i="13"/>
  <c r="H46" i="13"/>
  <c r="H45" i="13"/>
  <c r="H44" i="13"/>
  <c r="H43" i="13"/>
  <c r="H42" i="13"/>
  <c r="H41" i="13"/>
  <c r="H39" i="13"/>
  <c r="H38" i="13"/>
  <c r="H37" i="13"/>
  <c r="H36" i="13"/>
  <c r="H35" i="13"/>
  <c r="F125" i="12"/>
  <c r="H125" i="12" s="1"/>
  <c r="H117" i="12"/>
  <c r="F117" i="12"/>
  <c r="H96" i="12"/>
  <c r="H96" i="15" s="1"/>
  <c r="F96" i="12"/>
  <c r="H72" i="12"/>
  <c r="H71" i="12"/>
  <c r="H65" i="12"/>
  <c r="H61" i="12"/>
  <c r="H60" i="12"/>
  <c r="H60" i="15" s="1"/>
  <c r="H59" i="12"/>
  <c r="H57" i="12"/>
  <c r="H55" i="12"/>
  <c r="H54" i="12"/>
  <c r="H53" i="12"/>
  <c r="H52" i="12"/>
  <c r="H50" i="12"/>
  <c r="H49" i="12"/>
  <c r="H48" i="12"/>
  <c r="H46" i="12"/>
  <c r="H45" i="12"/>
  <c r="H44" i="12"/>
  <c r="H43" i="12"/>
  <c r="H42" i="12"/>
  <c r="H41" i="12"/>
  <c r="H39" i="12"/>
  <c r="H38" i="12"/>
  <c r="H37" i="12"/>
  <c r="H36" i="12"/>
  <c r="H35" i="12"/>
  <c r="H20" i="12"/>
  <c r="H20" i="15" s="1"/>
  <c r="H19" i="12"/>
  <c r="H19" i="15" s="1"/>
  <c r="F96" i="15" l="1"/>
  <c r="G96" i="19" s="1"/>
  <c r="H50" i="15"/>
  <c r="H57" i="15"/>
  <c r="H44" i="15"/>
  <c r="H45" i="15"/>
  <c r="H49" i="15"/>
  <c r="H54" i="15"/>
  <c r="H41" i="15"/>
  <c r="H55" i="15"/>
  <c r="H72" i="15"/>
  <c r="H107" i="15"/>
  <c r="F107" i="15"/>
  <c r="G107" i="19" s="1"/>
  <c r="F84" i="19"/>
  <c r="H127" i="15"/>
  <c r="F108" i="12"/>
  <c r="F117" i="15"/>
  <c r="G117" i="19" s="1"/>
  <c r="H117" i="15"/>
  <c r="H36" i="15"/>
  <c r="F126" i="12"/>
  <c r="H126" i="12" s="1"/>
  <c r="F125" i="15"/>
  <c r="H52" i="15"/>
  <c r="H35" i="15"/>
  <c r="H39" i="15"/>
  <c r="H37" i="15"/>
  <c r="H42" i="15"/>
  <c r="H46" i="15"/>
  <c r="H125" i="15"/>
  <c r="H38" i="15"/>
  <c r="H43" i="15"/>
  <c r="H48" i="15"/>
  <c r="H53" i="15"/>
  <c r="H59" i="15"/>
  <c r="H71" i="15"/>
  <c r="F126" i="13"/>
  <c r="H126" i="13" s="1"/>
  <c r="H126" i="15" s="1"/>
  <c r="H84" i="13"/>
  <c r="H75" i="12"/>
  <c r="H75" i="15" s="1"/>
  <c r="H75" i="17" s="1"/>
  <c r="F84" i="12"/>
  <c r="F128" i="12" s="1"/>
  <c r="H128" i="12" s="1"/>
  <c r="F84" i="13"/>
  <c r="H122" i="11"/>
  <c r="H122" i="16" s="1"/>
  <c r="H122" i="17" s="1"/>
  <c r="H61" i="11"/>
  <c r="H61" i="16" s="1"/>
  <c r="H61" i="17" s="1"/>
  <c r="H68" i="11"/>
  <c r="H68" i="16" s="1"/>
  <c r="H68" i="17" s="1"/>
  <c r="H49" i="11"/>
  <c r="H49" i="16" s="1"/>
  <c r="H48" i="11"/>
  <c r="H48" i="16" s="1"/>
  <c r="H45" i="11"/>
  <c r="H45" i="16" s="1"/>
  <c r="H45" i="17" s="1"/>
  <c r="H41" i="11"/>
  <c r="H41" i="16" s="1"/>
  <c r="H41" i="17" s="1"/>
  <c r="H30" i="11"/>
  <c r="H30" i="16" s="1"/>
  <c r="H20" i="11"/>
  <c r="H20" i="16" s="1"/>
  <c r="H20" i="17" s="1"/>
  <c r="H19" i="11"/>
  <c r="H19" i="16" s="1"/>
  <c r="H19" i="17" s="1"/>
  <c r="H9" i="11"/>
  <c r="H9" i="16" s="1"/>
  <c r="H9" i="17" s="1"/>
  <c r="H114" i="8"/>
  <c r="F108" i="15" l="1"/>
  <c r="G108" i="19" s="1"/>
  <c r="H108" i="12"/>
  <c r="H108" i="15" s="1"/>
  <c r="H49" i="17"/>
  <c r="F126" i="15"/>
  <c r="G126" i="19" s="1"/>
  <c r="G125" i="19"/>
  <c r="J125" i="19" s="1"/>
  <c r="F125" i="17"/>
  <c r="I125" i="19" s="1"/>
  <c r="L125" i="19" s="1"/>
  <c r="F84" i="15"/>
  <c r="G84" i="19" s="1"/>
  <c r="H48" i="17"/>
  <c r="F128" i="13"/>
  <c r="H84" i="12"/>
  <c r="H127" i="16"/>
  <c r="H125" i="16"/>
  <c r="H125" i="17" s="1"/>
  <c r="F117" i="11"/>
  <c r="H117" i="11"/>
  <c r="H117" i="16" s="1"/>
  <c r="H117" i="17" s="1"/>
  <c r="H107" i="16"/>
  <c r="H107" i="17" s="1"/>
  <c r="F107" i="16"/>
  <c r="H96" i="11"/>
  <c r="F96" i="11"/>
  <c r="F96" i="16" s="1"/>
  <c r="H72" i="11"/>
  <c r="H72" i="16" s="1"/>
  <c r="H72" i="17" s="1"/>
  <c r="H71" i="11"/>
  <c r="H71" i="16" s="1"/>
  <c r="H71" i="17" s="1"/>
  <c r="H69" i="11"/>
  <c r="H69" i="16" s="1"/>
  <c r="H69" i="17" s="1"/>
  <c r="H65" i="11"/>
  <c r="H65" i="16" s="1"/>
  <c r="H65" i="17" s="1"/>
  <c r="H60" i="11"/>
  <c r="H60" i="16" s="1"/>
  <c r="H60" i="17" s="1"/>
  <c r="H59" i="11"/>
  <c r="H59" i="16" s="1"/>
  <c r="H59" i="17" s="1"/>
  <c r="H57" i="11"/>
  <c r="H57" i="16" s="1"/>
  <c r="H57" i="17" s="1"/>
  <c r="H55" i="11"/>
  <c r="H55" i="16" s="1"/>
  <c r="H55" i="17" s="1"/>
  <c r="H54" i="11"/>
  <c r="H54" i="16" s="1"/>
  <c r="H54" i="17" s="1"/>
  <c r="H53" i="11"/>
  <c r="H53" i="16" s="1"/>
  <c r="H53" i="17" s="1"/>
  <c r="H52" i="11"/>
  <c r="H52" i="16" s="1"/>
  <c r="H52" i="17" s="1"/>
  <c r="H50" i="11"/>
  <c r="H50" i="16" s="1"/>
  <c r="H50" i="17" s="1"/>
  <c r="H46" i="11"/>
  <c r="H46" i="16" s="1"/>
  <c r="H46" i="17" s="1"/>
  <c r="H44" i="11"/>
  <c r="H44" i="16" s="1"/>
  <c r="H44" i="17" s="1"/>
  <c r="H43" i="11"/>
  <c r="H43" i="16" s="1"/>
  <c r="H43" i="17" s="1"/>
  <c r="H42" i="11"/>
  <c r="H42" i="16" s="1"/>
  <c r="H42" i="17" s="1"/>
  <c r="H39" i="11"/>
  <c r="H39" i="16" s="1"/>
  <c r="H39" i="17" s="1"/>
  <c r="H38" i="11"/>
  <c r="H38" i="16" s="1"/>
  <c r="H38" i="17" s="1"/>
  <c r="H37" i="11"/>
  <c r="H37" i="16" s="1"/>
  <c r="H37" i="17" s="1"/>
  <c r="H36" i="11"/>
  <c r="H36" i="16" s="1"/>
  <c r="H36" i="17" s="1"/>
  <c r="H35" i="11"/>
  <c r="H35" i="16" s="1"/>
  <c r="H35" i="17" s="1"/>
  <c r="H57" i="10"/>
  <c r="H43" i="10"/>
  <c r="H42" i="10"/>
  <c r="H30" i="10"/>
  <c r="H13" i="10"/>
  <c r="H10" i="10"/>
  <c r="F125" i="10"/>
  <c r="H125" i="10" s="1"/>
  <c r="F117" i="10"/>
  <c r="H114" i="10"/>
  <c r="H117" i="10" s="1"/>
  <c r="H107" i="10"/>
  <c r="F107" i="10"/>
  <c r="H96" i="10"/>
  <c r="H108" i="10" s="1"/>
  <c r="F96" i="10"/>
  <c r="F108" i="10" s="1"/>
  <c r="H65" i="10"/>
  <c r="H60" i="10"/>
  <c r="H59" i="10"/>
  <c r="H55" i="10"/>
  <c r="H54" i="10"/>
  <c r="H53" i="10"/>
  <c r="H52" i="10"/>
  <c r="H50" i="10"/>
  <c r="H44" i="10"/>
  <c r="H39" i="10"/>
  <c r="H38" i="10"/>
  <c r="H37" i="10"/>
  <c r="H36" i="10"/>
  <c r="H35" i="10"/>
  <c r="F117" i="16" l="1"/>
  <c r="H117" i="19" s="1"/>
  <c r="J117" i="19" s="1"/>
  <c r="F126" i="11"/>
  <c r="H126" i="11" s="1"/>
  <c r="H126" i="16" s="1"/>
  <c r="H126" i="17" s="1"/>
  <c r="F130" i="13"/>
  <c r="H130" i="13" s="1"/>
  <c r="H128" i="13"/>
  <c r="H128" i="15" s="1"/>
  <c r="H107" i="19"/>
  <c r="J107" i="19" s="1"/>
  <c r="F107" i="17"/>
  <c r="I107" i="19" s="1"/>
  <c r="L107" i="19" s="1"/>
  <c r="H96" i="19"/>
  <c r="J96" i="19" s="1"/>
  <c r="F96" i="17"/>
  <c r="I96" i="19" s="1"/>
  <c r="L96" i="19" s="1"/>
  <c r="F108" i="11"/>
  <c r="F108" i="16" s="1"/>
  <c r="H108" i="11"/>
  <c r="H108" i="16" s="1"/>
  <c r="H108" i="17" s="1"/>
  <c r="H96" i="16"/>
  <c r="H96" i="17" s="1"/>
  <c r="F130" i="12"/>
  <c r="H130" i="12" s="1"/>
  <c r="F128" i="15"/>
  <c r="G128" i="19" s="1"/>
  <c r="H127" i="17"/>
  <c r="H84" i="15"/>
  <c r="F126" i="10"/>
  <c r="H126" i="10" s="1"/>
  <c r="F126" i="16"/>
  <c r="F84" i="11"/>
  <c r="H114" i="9"/>
  <c r="H117" i="9" s="1"/>
  <c r="H38" i="9"/>
  <c r="H36" i="9"/>
  <c r="H35" i="9"/>
  <c r="H19" i="9"/>
  <c r="H12" i="9"/>
  <c r="F125" i="9"/>
  <c r="H125" i="9" s="1"/>
  <c r="F117" i="9"/>
  <c r="H107" i="9"/>
  <c r="F107" i="9"/>
  <c r="H96" i="9"/>
  <c r="F96" i="9"/>
  <c r="H55" i="9"/>
  <c r="H54" i="9"/>
  <c r="H53" i="9"/>
  <c r="H52" i="9"/>
  <c r="H39" i="9"/>
  <c r="H37" i="9"/>
  <c r="H20" i="9"/>
  <c r="H59" i="8"/>
  <c r="H55" i="8"/>
  <c r="H54" i="8"/>
  <c r="H53" i="8"/>
  <c r="H52" i="8"/>
  <c r="H50" i="8"/>
  <c r="H49" i="8"/>
  <c r="H48" i="8"/>
  <c r="H46" i="8"/>
  <c r="H45" i="8"/>
  <c r="H44" i="8"/>
  <c r="H43" i="8"/>
  <c r="H41" i="8"/>
  <c r="H68" i="8"/>
  <c r="H66" i="8"/>
  <c r="H65" i="8"/>
  <c r="H39" i="8"/>
  <c r="H37" i="8"/>
  <c r="H25" i="8"/>
  <c r="H21" i="8"/>
  <c r="H20" i="8"/>
  <c r="F125" i="8"/>
  <c r="H125" i="8" s="1"/>
  <c r="H117" i="8"/>
  <c r="F117" i="8"/>
  <c r="H107" i="8"/>
  <c r="F107" i="8"/>
  <c r="H96" i="8"/>
  <c r="H108" i="8" s="1"/>
  <c r="F96" i="8"/>
  <c r="F108" i="8" s="1"/>
  <c r="H72" i="8"/>
  <c r="H64" i="8"/>
  <c r="H61" i="8"/>
  <c r="H60" i="8"/>
  <c r="F125" i="7"/>
  <c r="H125" i="7" s="1"/>
  <c r="H117" i="7"/>
  <c r="F117" i="7"/>
  <c r="H107" i="7"/>
  <c r="F107" i="7"/>
  <c r="H96" i="7"/>
  <c r="F96" i="7"/>
  <c r="H108" i="7"/>
  <c r="H82" i="7"/>
  <c r="H72" i="7"/>
  <c r="H64" i="7"/>
  <c r="H62" i="7"/>
  <c r="H61" i="7"/>
  <c r="H60" i="7"/>
  <c r="H53" i="7"/>
  <c r="H22" i="7"/>
  <c r="H108" i="9" l="1"/>
  <c r="F117" i="17"/>
  <c r="I117" i="19" s="1"/>
  <c r="L117" i="19" s="1"/>
  <c r="F128" i="10"/>
  <c r="L130" i="10"/>
  <c r="H130" i="15"/>
  <c r="F130" i="15"/>
  <c r="G130" i="19" s="1"/>
  <c r="F108" i="9"/>
  <c r="F126" i="8"/>
  <c r="H126" i="8" s="1"/>
  <c r="F84" i="16"/>
  <c r="H84" i="19" s="1"/>
  <c r="J84" i="19" s="1"/>
  <c r="F128" i="11"/>
  <c r="F130" i="11" s="1"/>
  <c r="F126" i="9"/>
  <c r="H126" i="9" s="1"/>
  <c r="H126" i="19"/>
  <c r="J126" i="19" s="1"/>
  <c r="F126" i="17"/>
  <c r="I126" i="19" s="1"/>
  <c r="L126" i="19" s="1"/>
  <c r="H108" i="19"/>
  <c r="J108" i="19" s="1"/>
  <c r="F108" i="17"/>
  <c r="I108" i="19" s="1"/>
  <c r="L108" i="19" s="1"/>
  <c r="H84" i="11"/>
  <c r="F108" i="7"/>
  <c r="F126" i="7" s="1"/>
  <c r="H84" i="7"/>
  <c r="H128" i="10" l="1"/>
  <c r="L129" i="10"/>
  <c r="F128" i="9"/>
  <c r="H126" i="7"/>
  <c r="L126" i="14"/>
  <c r="F128" i="8"/>
  <c r="F128" i="7"/>
  <c r="L84" i="14"/>
  <c r="H130" i="11"/>
  <c r="H128" i="11"/>
  <c r="F128" i="16"/>
  <c r="H128" i="19" s="1"/>
  <c r="H84" i="16"/>
  <c r="H84" i="8"/>
  <c r="H128" i="8" l="1"/>
  <c r="F130" i="8"/>
  <c r="H130" i="8" s="1"/>
  <c r="H128" i="7"/>
  <c r="L128" i="14"/>
  <c r="F128" i="14"/>
  <c r="F130" i="16"/>
  <c r="H130" i="19" s="1"/>
  <c r="H130" i="16"/>
  <c r="H128" i="16"/>
  <c r="F130" i="7"/>
  <c r="H130" i="7" s="1"/>
  <c r="F17" i="14"/>
  <c r="F17" i="19" s="1"/>
  <c r="J17" i="19" s="1"/>
  <c r="H32" i="10"/>
  <c r="H17" i="14" l="1"/>
  <c r="H17" i="17" s="1"/>
  <c r="F17" i="17"/>
  <c r="I17" i="19" s="1"/>
  <c r="L17" i="19" s="1"/>
  <c r="H7" i="14" l="1"/>
  <c r="H84" i="10"/>
  <c r="F130" i="10" l="1"/>
  <c r="H130" i="10" s="1"/>
  <c r="F128" i="19"/>
  <c r="J128" i="19" s="1"/>
  <c r="H7" i="17"/>
  <c r="F84" i="17"/>
  <c r="I84" i="19" s="1"/>
  <c r="L84" i="19" s="1"/>
  <c r="F128" i="17" l="1"/>
  <c r="I128" i="19" s="1"/>
  <c r="L128" i="19" s="1"/>
  <c r="H29" i="9"/>
  <c r="H30" i="9"/>
  <c r="G30" i="14"/>
  <c r="H30" i="14" s="1"/>
  <c r="H30" i="17" s="1"/>
  <c r="G29" i="14"/>
  <c r="G26" i="9"/>
  <c r="G30" i="17" l="1"/>
  <c r="G32" i="9"/>
  <c r="G84" i="9" s="1"/>
  <c r="G128" i="9" s="1"/>
  <c r="G29" i="17"/>
  <c r="H29" i="14"/>
  <c r="H29" i="17" s="1"/>
  <c r="H26" i="9"/>
  <c r="H32" i="9" s="1"/>
  <c r="H84" i="9" s="1"/>
  <c r="G26" i="14"/>
  <c r="H128" i="9" l="1"/>
  <c r="G128" i="14"/>
  <c r="G130" i="9"/>
  <c r="F129" i="9" s="1"/>
  <c r="H129" i="9" s="1"/>
  <c r="G128" i="17"/>
  <c r="H128" i="14"/>
  <c r="H128" i="17" s="1"/>
  <c r="G130" i="14"/>
  <c r="G130" i="17" s="1"/>
  <c r="G26" i="17"/>
  <c r="H26" i="14"/>
  <c r="G32" i="14"/>
  <c r="F129" i="14" l="1"/>
  <c r="H129" i="14" s="1"/>
  <c r="H129" i="17" s="1"/>
  <c r="F130" i="9"/>
  <c r="G32" i="17"/>
  <c r="G84" i="14"/>
  <c r="H26" i="17"/>
  <c r="H32" i="14"/>
  <c r="H32" i="17" s="1"/>
  <c r="F130" i="14" l="1"/>
  <c r="H130" i="14" s="1"/>
  <c r="H130" i="17" s="1"/>
  <c r="H130" i="9"/>
  <c r="F129" i="19"/>
  <c r="J129" i="19" s="1"/>
  <c r="F129" i="17"/>
  <c r="I129" i="19" s="1"/>
  <c r="L129" i="19" s="1"/>
  <c r="H84" i="14"/>
  <c r="H84" i="17" s="1"/>
  <c r="G84" i="17"/>
  <c r="D7" i="20"/>
  <c r="F7" i="21"/>
  <c r="H7" i="21" s="1"/>
  <c r="E7" i="20" l="1"/>
  <c r="H7" i="20"/>
  <c r="F130" i="17"/>
  <c r="I130" i="19" s="1"/>
  <c r="L130" i="19" s="1"/>
  <c r="F130" i="19"/>
  <c r="J130" i="19" s="1"/>
  <c r="D14" i="20" l="1"/>
  <c r="E14" i="20" s="1"/>
  <c r="H14" i="20"/>
  <c r="E14" i="22"/>
  <c r="F14" i="21" s="1"/>
  <c r="H14" i="21" s="1"/>
  <c r="F15" i="21"/>
  <c r="H15" i="21" s="1"/>
  <c r="D18" i="22"/>
  <c r="D15" i="20"/>
  <c r="E15" i="22"/>
  <c r="F18" i="21"/>
  <c r="D18" i="20" l="1"/>
  <c r="E18" i="22"/>
  <c r="D27" i="22"/>
  <c r="H18" i="21"/>
  <c r="H15" i="20"/>
  <c r="E15" i="20"/>
  <c r="D54" i="20"/>
  <c r="E54" i="24"/>
  <c r="F54" i="21"/>
  <c r="H54" i="21" s="1"/>
  <c r="E52" i="24"/>
  <c r="H52" i="21" s="1"/>
  <c r="D52" i="20"/>
  <c r="F50" i="21"/>
  <c r="H50" i="21" s="1"/>
  <c r="D50" i="20"/>
  <c r="E50" i="20" s="1"/>
  <c r="D55" i="24"/>
  <c r="E55" i="24"/>
  <c r="E53" i="24"/>
  <c r="E40" i="24"/>
  <c r="D29" i="20"/>
  <c r="E29" i="24"/>
  <c r="H29" i="21" s="1"/>
  <c r="E27" i="22" l="1"/>
  <c r="H29" i="20"/>
  <c r="E29" i="20"/>
  <c r="H18" i="20"/>
  <c r="E18" i="20"/>
  <c r="H50" i="20"/>
  <c r="H54" i="20"/>
  <c r="E54" i="20"/>
  <c r="H52" i="20"/>
  <c r="E52" i="20"/>
  <c r="D22" i="20"/>
  <c r="E22" i="24"/>
  <c r="F22" i="21"/>
  <c r="D23" i="20"/>
  <c r="E23" i="20" s="1"/>
  <c r="H23" i="20"/>
  <c r="E23" i="24"/>
  <c r="F23" i="21" s="1"/>
  <c r="H23" i="21" s="1"/>
  <c r="D24" i="20"/>
  <c r="E24" i="24"/>
  <c r="F24" i="21" s="1"/>
  <c r="H24" i="21" s="1"/>
  <c r="D25" i="20"/>
  <c r="E25" i="24"/>
  <c r="F25" i="21" s="1"/>
  <c r="H25" i="21" s="1"/>
  <c r="D46" i="20"/>
  <c r="F46" i="21"/>
  <c r="H46" i="21" s="1"/>
  <c r="E36" i="24"/>
  <c r="D27" i="20"/>
  <c r="E26" i="24"/>
  <c r="E27" i="24"/>
  <c r="E41" i="24"/>
  <c r="D51" i="20"/>
  <c r="E51" i="24"/>
  <c r="F51" i="21"/>
  <c r="H51" i="21" s="1"/>
  <c r="D34" i="20"/>
  <c r="F34" i="21"/>
  <c r="H34" i="21" s="1"/>
  <c r="D40" i="20"/>
  <c r="D36" i="20"/>
  <c r="E36" i="20" s="1"/>
  <c r="D41" i="22"/>
  <c r="D53" i="22" s="1"/>
  <c r="D55" i="22" s="1"/>
  <c r="E36" i="22"/>
  <c r="H36" i="21" s="1"/>
  <c r="F40" i="21"/>
  <c r="H40" i="21" s="1"/>
  <c r="H40" i="20" l="1"/>
  <c r="E40" i="20"/>
  <c r="H22" i="20"/>
  <c r="E22" i="20"/>
  <c r="D26" i="20"/>
  <c r="H46" i="20"/>
  <c r="E46" i="20"/>
  <c r="H24" i="20"/>
  <c r="E24" i="20"/>
  <c r="H34" i="20"/>
  <c r="E34" i="20"/>
  <c r="H25" i="20"/>
  <c r="E25" i="20"/>
  <c r="H22" i="21"/>
  <c r="F26" i="21"/>
  <c r="F27" i="21" s="1"/>
  <c r="H27" i="21" s="1"/>
  <c r="H26" i="21"/>
  <c r="H36" i="20"/>
  <c r="H27" i="20"/>
  <c r="E27" i="20"/>
  <c r="H51" i="20"/>
  <c r="E51" i="20"/>
  <c r="E53" i="22"/>
  <c r="F53" i="21" s="1"/>
  <c r="H53" i="21" s="1"/>
  <c r="D53" i="20"/>
  <c r="E41" i="22"/>
  <c r="F41" i="21" s="1"/>
  <c r="H41" i="21" s="1"/>
  <c r="D41" i="20"/>
  <c r="E26" i="20" l="1"/>
  <c r="H26" i="20"/>
  <c r="H41" i="20"/>
  <c r="E41" i="20"/>
  <c r="H53" i="20"/>
  <c r="E53" i="20"/>
  <c r="D55" i="20"/>
  <c r="E55" i="22"/>
  <c r="F55" i="21" s="1"/>
  <c r="H55" i="21" s="1"/>
  <c r="H55" i="20" l="1"/>
  <c r="E55" i="20"/>
</calcChain>
</file>

<file path=xl/sharedStrings.xml><?xml version="1.0" encoding="utf-8"?>
<sst xmlns="http://schemas.openxmlformats.org/spreadsheetml/2006/main" count="2340" uniqueCount="300">
  <si>
    <t>（単位：円）</t>
    <rPh sb="1" eb="3">
      <t>タンイ</t>
    </rPh>
    <rPh sb="4" eb="5">
      <t>エン</t>
    </rPh>
    <phoneticPr fontId="3"/>
  </si>
  <si>
    <t>勘定科目</t>
    <rPh sb="0" eb="2">
      <t>カンジョウ</t>
    </rPh>
    <rPh sb="2" eb="4">
      <t>カモク</t>
    </rPh>
    <phoneticPr fontId="3"/>
  </si>
  <si>
    <t>事業活動による収支</t>
    <rPh sb="0" eb="2">
      <t>ジギョウ</t>
    </rPh>
    <rPh sb="2" eb="4">
      <t>カツドウ</t>
    </rPh>
    <rPh sb="7" eb="9">
      <t>シュウシ</t>
    </rPh>
    <phoneticPr fontId="3"/>
  </si>
  <si>
    <t>収入</t>
    <rPh sb="0" eb="2">
      <t>シュウニュウ</t>
    </rPh>
    <phoneticPr fontId="3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</si>
  <si>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3"/>
  </si>
  <si>
    <t>障害福祉サービス等事業収入</t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3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</si>
  <si>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rPh sb="7" eb="9">
      <t>シュウニュウ</t>
    </rPh>
    <phoneticPr fontId="3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</si>
  <si>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3"/>
  </si>
  <si>
    <t>訓練等給付費収入</t>
    <rPh sb="0" eb="2">
      <t>クンレン</t>
    </rPh>
    <rPh sb="2" eb="3">
      <t>トウ</t>
    </rPh>
    <rPh sb="3" eb="5">
      <t>キュウフ</t>
    </rPh>
    <rPh sb="5" eb="6">
      <t>ヒ</t>
    </rPh>
    <rPh sb="6" eb="8">
      <t>シュウニュウ</t>
    </rPh>
    <phoneticPr fontId="3"/>
  </si>
  <si>
    <t>地域相談支援給付費収入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3"/>
  </si>
  <si>
    <t>計画相談支援給付費収入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3"/>
  </si>
  <si>
    <t>利用者負担金収入</t>
    <rPh sb="0" eb="3">
      <t>リヨウシャ</t>
    </rPh>
    <rPh sb="3" eb="6">
      <t>フタンキン</t>
    </rPh>
    <rPh sb="6" eb="8">
      <t>シュウニュウ</t>
    </rPh>
    <phoneticPr fontId="3"/>
  </si>
  <si>
    <t>補足給付費収入</t>
    <rPh sb="0" eb="2">
      <t>ホソク</t>
    </rPh>
    <rPh sb="2" eb="4">
      <t>キュウフ</t>
    </rPh>
    <rPh sb="4" eb="5">
      <t>ヒ</t>
    </rPh>
    <rPh sb="5" eb="7">
      <t>シュウニュウ</t>
    </rPh>
    <phoneticPr fontId="3"/>
  </si>
  <si>
    <t>特定障害者特別給付費収入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rPh sb="10" eb="12">
      <t>シュウニュウ</t>
    </rPh>
    <phoneticPr fontId="3"/>
  </si>
  <si>
    <t>特定費用収入</t>
    <rPh sb="0" eb="2">
      <t>トクテイ</t>
    </rPh>
    <rPh sb="2" eb="4">
      <t>ヒヨウ</t>
    </rPh>
    <rPh sb="4" eb="6">
      <t>シュウニュウ</t>
    </rPh>
    <phoneticPr fontId="3"/>
  </si>
  <si>
    <t>その他の事業収入</t>
    <rPh sb="2" eb="3">
      <t>タ</t>
    </rPh>
    <rPh sb="4" eb="6">
      <t>ジギョウ</t>
    </rPh>
    <rPh sb="6" eb="8">
      <t>シュウニュウ</t>
    </rPh>
    <phoneticPr fontId="3"/>
  </si>
  <si>
    <t>補助金事業収入（公費）</t>
    <rPh sb="0" eb="3">
      <t>ホジョキン</t>
    </rPh>
    <rPh sb="3" eb="5">
      <t>ジギョウ</t>
    </rPh>
    <rPh sb="5" eb="7">
      <t>シュウニュウ</t>
    </rPh>
    <rPh sb="8" eb="10">
      <t>コウヒ</t>
    </rPh>
    <phoneticPr fontId="3"/>
  </si>
  <si>
    <t>補助金事業収入（一般）</t>
    <rPh sb="0" eb="3">
      <t>ホジョキン</t>
    </rPh>
    <rPh sb="3" eb="5">
      <t>ジギョウ</t>
    </rPh>
    <rPh sb="5" eb="7">
      <t>シュウニュウ</t>
    </rPh>
    <rPh sb="8" eb="10">
      <t>イッパン</t>
    </rPh>
    <phoneticPr fontId="3"/>
  </si>
  <si>
    <t>受託事業収入（公費）</t>
    <rPh sb="0" eb="2">
      <t>ジュタク</t>
    </rPh>
    <rPh sb="2" eb="4">
      <t>ジギョウ</t>
    </rPh>
    <rPh sb="4" eb="6">
      <t>シュウニュウ</t>
    </rPh>
    <rPh sb="7" eb="9">
      <t>コウヒ</t>
    </rPh>
    <phoneticPr fontId="3"/>
  </si>
  <si>
    <t>受託事業収入（一般）</t>
    <rPh sb="0" eb="2">
      <t>ジュタク</t>
    </rPh>
    <rPh sb="2" eb="4">
      <t>ジギョウ</t>
    </rPh>
    <rPh sb="4" eb="6">
      <t>シュウニュウ</t>
    </rPh>
    <rPh sb="7" eb="9">
      <t>イッパン</t>
    </rPh>
    <phoneticPr fontId="3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</si>
  <si>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3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</si>
  <si>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3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</si>
  <si>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3"/>
  </si>
  <si>
    <t>その他の収入</t>
    <rPh sb="2" eb="3">
      <t>タ</t>
    </rPh>
    <rPh sb="4" eb="6">
      <t>シュウニュウ</t>
    </rPh>
    <phoneticPr fontId="3"/>
  </si>
  <si>
    <t>受入研修費収入</t>
    <rPh sb="0" eb="2">
      <t>ウケイレ</t>
    </rPh>
    <rPh sb="2" eb="5">
      <t>ケンシュウヒ</t>
    </rPh>
    <rPh sb="5" eb="7">
      <t>シュウニュウ</t>
    </rPh>
    <phoneticPr fontId="3"/>
  </si>
  <si>
    <t>利用者等外給食費収入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シュウニュウ</t>
    </rPh>
    <phoneticPr fontId="3"/>
  </si>
  <si>
    <t>雑収入</t>
    <rPh sb="0" eb="3">
      <t>ザツシュウニュウ</t>
    </rPh>
    <phoneticPr fontId="3"/>
  </si>
  <si>
    <t>事業活動収入計（１）</t>
    <rPh sb="0" eb="2">
      <t>ジギョウ</t>
    </rPh>
    <rPh sb="2" eb="4">
      <t>カツドウ</t>
    </rPh>
    <rPh sb="4" eb="6">
      <t>シュウニュウ</t>
    </rPh>
    <rPh sb="6" eb="7">
      <t>ケイ</t>
    </rPh>
    <phoneticPr fontId="3"/>
  </si>
  <si>
    <t>支出</t>
    <rPh sb="0" eb="2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</si>
  <si>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</si>
  <si>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職員給料支出</t>
    <rPh sb="0" eb="2">
      <t>ショクイン</t>
    </rPh>
    <rPh sb="2" eb="4">
      <t>キュウリョウ</t>
    </rPh>
    <rPh sb="4" eb="6">
      <t>シシュツ</t>
    </rPh>
    <phoneticPr fontId="3"/>
  </si>
  <si>
    <t>職員賞与支出</t>
    <rPh sb="0" eb="2">
      <t>ショクイン</t>
    </rPh>
    <rPh sb="2" eb="4">
      <t>ショウヨ</t>
    </rPh>
    <rPh sb="4" eb="6">
      <t>シシュツ</t>
    </rPh>
    <phoneticPr fontId="3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</si>
  <si>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3"/>
  </si>
  <si>
    <t>退職給付支出</t>
    <rPh sb="0" eb="2">
      <t>タイショク</t>
    </rPh>
    <rPh sb="2" eb="4">
      <t>キュウフ</t>
    </rPh>
    <rPh sb="4" eb="6">
      <t>シシュツ</t>
    </rPh>
    <phoneticPr fontId="3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</si>
  <si>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3"/>
  </si>
  <si>
    <t>事業費支出</t>
    <rPh sb="0" eb="2">
      <t>ジギョウ</t>
    </rPh>
    <rPh sb="2" eb="3">
      <t>ヒ</t>
    </rPh>
    <rPh sb="3" eb="5">
      <t>シシュツ</t>
    </rPh>
    <phoneticPr fontId="3"/>
  </si>
  <si>
    <t>給食費支出</t>
    <rPh sb="0" eb="3">
      <t>キュウショクヒ</t>
    </rPh>
    <rPh sb="3" eb="5">
      <t>シシュツ</t>
    </rPh>
    <phoneticPr fontId="3"/>
  </si>
  <si>
    <t>保健衛生費支出</t>
    <rPh sb="0" eb="2">
      <t>ホケン</t>
    </rPh>
    <rPh sb="2" eb="4">
      <t>エイセイ</t>
    </rPh>
    <rPh sb="4" eb="5">
      <t>ヒ</t>
    </rPh>
    <rPh sb="5" eb="7">
      <t>シシュツ</t>
    </rPh>
    <phoneticPr fontId="3"/>
  </si>
  <si>
    <t>教養娯楽費支出</t>
    <rPh sb="0" eb="2">
      <t>キョウヨウ</t>
    </rPh>
    <rPh sb="2" eb="5">
      <t>ゴラクヒ</t>
    </rPh>
    <rPh sb="5" eb="7">
      <t>シシュツ</t>
    </rPh>
    <phoneticPr fontId="3"/>
  </si>
  <si>
    <t>水道光熱費支出</t>
    <rPh sb="0" eb="2">
      <t>スイドウ</t>
    </rPh>
    <rPh sb="2" eb="5">
      <t>コウネツヒ</t>
    </rPh>
    <rPh sb="5" eb="7">
      <t>シシュツ</t>
    </rPh>
    <phoneticPr fontId="3"/>
  </si>
  <si>
    <t>教育指導費支出</t>
    <rPh sb="0" eb="2">
      <t>キョウイク</t>
    </rPh>
    <rPh sb="2" eb="4">
      <t>シドウ</t>
    </rPh>
    <rPh sb="4" eb="5">
      <t>ヒ</t>
    </rPh>
    <rPh sb="5" eb="7">
      <t>シシュツ</t>
    </rPh>
    <phoneticPr fontId="3"/>
  </si>
  <si>
    <t>車輌費支出</t>
    <rPh sb="0" eb="2">
      <t>シャリョウ</t>
    </rPh>
    <rPh sb="2" eb="3">
      <t>ヒ</t>
    </rPh>
    <rPh sb="3" eb="5">
      <t>シシュツ</t>
    </rPh>
    <phoneticPr fontId="3"/>
  </si>
  <si>
    <t>雑支出</t>
    <rPh sb="0" eb="1">
      <t>ザツ</t>
    </rPh>
    <rPh sb="1" eb="3">
      <t>シシュツ</t>
    </rPh>
    <phoneticPr fontId="3"/>
  </si>
  <si>
    <t>事務費支出</t>
    <rPh sb="0" eb="2">
      <t>ジム</t>
    </rPh>
    <rPh sb="2" eb="3">
      <t>ヒ</t>
    </rPh>
    <rPh sb="3" eb="5">
      <t>シシュツ</t>
    </rPh>
    <phoneticPr fontId="3"/>
  </si>
  <si>
    <t>福利厚生費支出</t>
    <rPh sb="0" eb="2">
      <t>フクリ</t>
    </rPh>
    <rPh sb="2" eb="5">
      <t>コウセイヒ</t>
    </rPh>
    <rPh sb="5" eb="7">
      <t>シシュツ</t>
    </rPh>
    <phoneticPr fontId="3"/>
  </si>
  <si>
    <t>旅費交通費支出</t>
    <rPh sb="0" eb="2">
      <t>リョヒ</t>
    </rPh>
    <rPh sb="2" eb="5">
      <t>コウツウヒ</t>
    </rPh>
    <rPh sb="5" eb="7">
      <t>シシュツ</t>
    </rPh>
    <phoneticPr fontId="3"/>
  </si>
  <si>
    <t>研修研究費支出</t>
    <rPh sb="0" eb="2">
      <t>ケンシュウ</t>
    </rPh>
    <rPh sb="2" eb="5">
      <t>ケンキュウヒ</t>
    </rPh>
    <rPh sb="5" eb="7">
      <t>シシュツ</t>
    </rPh>
    <phoneticPr fontId="3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</si>
  <si>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3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</si>
  <si>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3"/>
  </si>
  <si>
    <t>燃料費支出</t>
    <rPh sb="0" eb="3">
      <t>ネンリョウヒ</t>
    </rPh>
    <rPh sb="3" eb="5">
      <t>シシュツ</t>
    </rPh>
    <phoneticPr fontId="3"/>
  </si>
  <si>
    <t>修繕費支出</t>
    <rPh sb="0" eb="3">
      <t>シュウゼンヒ</t>
    </rPh>
    <rPh sb="3" eb="5">
      <t>シシュツ</t>
    </rPh>
    <phoneticPr fontId="3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</si>
  <si>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3"/>
  </si>
  <si>
    <t>会議費支出</t>
    <rPh sb="0" eb="3">
      <t>カイギヒ</t>
    </rPh>
    <rPh sb="3" eb="5">
      <t>シシュツ</t>
    </rPh>
    <phoneticPr fontId="3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</si>
  <si>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3"/>
  </si>
  <si>
    <t>手数料支出</t>
    <rPh sb="0" eb="3">
      <t>テスウリョウ</t>
    </rPh>
    <rPh sb="3" eb="5">
      <t>シシュツ</t>
    </rPh>
    <phoneticPr fontId="3"/>
  </si>
  <si>
    <t>保険料支出</t>
    <rPh sb="0" eb="3">
      <t>ホケンリョウ</t>
    </rPh>
    <rPh sb="3" eb="5">
      <t>シシュツ</t>
    </rPh>
    <phoneticPr fontId="3"/>
  </si>
  <si>
    <t>賃借料支出</t>
    <rPh sb="0" eb="3">
      <t>チンシャクリョウ</t>
    </rPh>
    <rPh sb="3" eb="5">
      <t>シシュツ</t>
    </rPh>
    <phoneticPr fontId="3"/>
  </si>
  <si>
    <t>土地・建物賃借料支出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3"/>
  </si>
  <si>
    <t>租税公課支出</t>
    <rPh sb="0" eb="2">
      <t>ソゼイ</t>
    </rPh>
    <rPh sb="2" eb="4">
      <t>コウカ</t>
    </rPh>
    <rPh sb="4" eb="6">
      <t>シシュツ</t>
    </rPh>
    <phoneticPr fontId="3"/>
  </si>
  <si>
    <t>保守料支出</t>
    <rPh sb="0" eb="2">
      <t>ホシュ</t>
    </rPh>
    <rPh sb="2" eb="3">
      <t>リョウ</t>
    </rPh>
    <rPh sb="3" eb="5">
      <t>シシュツ</t>
    </rPh>
    <phoneticPr fontId="3"/>
  </si>
  <si>
    <t>諸会費支出</t>
    <rPh sb="0" eb="3">
      <t>ショカイヒ</t>
    </rPh>
    <rPh sb="3" eb="5">
      <t>シシュツ</t>
    </rPh>
    <phoneticPr fontId="3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</si>
  <si>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3"/>
  </si>
  <si>
    <t>就労支援事業販売原価支出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rPh sb="10" eb="12">
      <t>シシュツ</t>
    </rPh>
    <phoneticPr fontId="3"/>
  </si>
  <si>
    <t>就労支援事業製造原価支出</t>
    <rPh sb="0" eb="2">
      <t>シュウロウ</t>
    </rPh>
    <rPh sb="2" eb="4">
      <t>シエン</t>
    </rPh>
    <rPh sb="4" eb="6">
      <t>ジギョウ</t>
    </rPh>
    <rPh sb="6" eb="8">
      <t>セイゾウ</t>
    </rPh>
    <rPh sb="8" eb="10">
      <t>ゲンカ</t>
    </rPh>
    <rPh sb="10" eb="12">
      <t>シシュツ</t>
    </rPh>
    <phoneticPr fontId="3"/>
  </si>
  <si>
    <t>就労支援事業仕入支出</t>
    <rPh sb="0" eb="2">
      <t>シュウロウ</t>
    </rPh>
    <rPh sb="2" eb="4">
      <t>シエン</t>
    </rPh>
    <rPh sb="4" eb="6">
      <t>ジギョウ</t>
    </rPh>
    <rPh sb="6" eb="8">
      <t>シイレ</t>
    </rPh>
    <rPh sb="8" eb="10">
      <t>シシュツ</t>
    </rPh>
    <phoneticPr fontId="3"/>
  </si>
  <si>
    <t>就労支援事業販管費支出</t>
    <rPh sb="0" eb="2">
      <t>シュウロウ</t>
    </rPh>
    <rPh sb="2" eb="4">
      <t>シエン</t>
    </rPh>
    <rPh sb="4" eb="6">
      <t>ジギョウ</t>
    </rPh>
    <rPh sb="6" eb="9">
      <t>ハンカンヒ</t>
    </rPh>
    <rPh sb="9" eb="11">
      <t>シシュツ</t>
    </rPh>
    <phoneticPr fontId="3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</si>
  <si>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3"/>
  </si>
  <si>
    <t>支払利息支出</t>
    <rPh sb="0" eb="2">
      <t>シハライ</t>
    </rPh>
    <rPh sb="2" eb="4">
      <t>リソク</t>
    </rPh>
    <rPh sb="4" eb="6">
      <t>シシュツ</t>
    </rPh>
    <phoneticPr fontId="3"/>
  </si>
  <si>
    <t>その他の支出</t>
    <rPh sb="2" eb="3">
      <t>タ</t>
    </rPh>
    <rPh sb="4" eb="6">
      <t>シシュツ</t>
    </rPh>
    <phoneticPr fontId="3"/>
  </si>
  <si>
    <t>利用者等外給食費支出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シシュツ</t>
    </rPh>
    <phoneticPr fontId="3"/>
  </si>
  <si>
    <t>事業活動支出計（２）</t>
    <rPh sb="0" eb="2">
      <t>ジギョウ</t>
    </rPh>
    <rPh sb="2" eb="4">
      <t>カツドウ</t>
    </rPh>
    <rPh sb="4" eb="6">
      <t>シシュツ</t>
    </rPh>
    <rPh sb="6" eb="7">
      <t>ケイ</t>
    </rPh>
    <phoneticPr fontId="3"/>
  </si>
  <si>
    <t>事業活動資金収支差額（３）＝（１）－（２）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</si>
  <si>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3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</si>
  <si>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3"/>
  </si>
  <si>
    <t>設備資金借入金元金償還補助金収入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ホジョキン</t>
    </rPh>
    <rPh sb="14" eb="16">
      <t>シュウニュウ</t>
    </rPh>
    <phoneticPr fontId="3"/>
  </si>
  <si>
    <t>施設整備等寄附金収入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シュウニュウ</t>
    </rPh>
    <phoneticPr fontId="3"/>
  </si>
  <si>
    <t>設備資金借入金元金償還寄附金収入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キフキン</t>
    </rPh>
    <rPh sb="14" eb="16">
      <t>シュウニュウ</t>
    </rPh>
    <phoneticPr fontId="3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</si>
  <si>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3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</si>
  <si>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3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</si>
  <si>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3"/>
  </si>
  <si>
    <t>器具及び備品売却収入</t>
    <rPh sb="0" eb="2">
      <t>キグ</t>
    </rPh>
    <rPh sb="2" eb="3">
      <t>オヨ</t>
    </rPh>
    <rPh sb="4" eb="6">
      <t>ビヒン</t>
    </rPh>
    <rPh sb="6" eb="8">
      <t>バイキャク</t>
    </rPh>
    <rPh sb="8" eb="10">
      <t>シュウニュウ</t>
    </rPh>
    <phoneticPr fontId="3"/>
  </si>
  <si>
    <t>その他の施設整備等による収入</t>
    <rPh sb="2" eb="3">
      <t>タ</t>
    </rPh>
    <rPh sb="4" eb="6">
      <t>シセツ</t>
    </rPh>
    <rPh sb="6" eb="8">
      <t>セイビ</t>
    </rPh>
    <rPh sb="8" eb="9">
      <t>トウ</t>
    </rPh>
    <rPh sb="12" eb="14">
      <t>シュウニュウ</t>
    </rPh>
    <phoneticPr fontId="3"/>
  </si>
  <si>
    <t>施設整備等収入計（４）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3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</si>
  <si>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シシュツ</t>
    </rPh>
    <phoneticPr fontId="3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</si>
  <si>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3"/>
  </si>
  <si>
    <t>土地取得支出</t>
    <rPh sb="0" eb="2">
      <t>トチ</t>
    </rPh>
    <rPh sb="2" eb="4">
      <t>シュトク</t>
    </rPh>
    <rPh sb="4" eb="6">
      <t>シシュツ</t>
    </rPh>
    <phoneticPr fontId="3"/>
  </si>
  <si>
    <t>建物取得支出</t>
    <rPh sb="0" eb="2">
      <t>タテモノ</t>
    </rPh>
    <rPh sb="2" eb="4">
      <t>シュトク</t>
    </rPh>
    <rPh sb="4" eb="6">
      <t>シシュツ</t>
    </rPh>
    <phoneticPr fontId="3"/>
  </si>
  <si>
    <t>車両運搬具取得支出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3"/>
  </si>
  <si>
    <t>器具及び備品取得支出</t>
    <rPh sb="0" eb="2">
      <t>キグ</t>
    </rPh>
    <rPh sb="2" eb="3">
      <t>オヨ</t>
    </rPh>
    <rPh sb="4" eb="6">
      <t>ビヒン</t>
    </rPh>
    <phoneticPr fontId="3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</si>
  <si>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3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</si>
  <si>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3"/>
  </si>
  <si>
    <t>その他の施設整備等による支出</t>
    <rPh sb="2" eb="3">
      <t>タ</t>
    </rPh>
    <rPh sb="4" eb="6">
      <t>シセツ</t>
    </rPh>
    <rPh sb="6" eb="8">
      <t>セイビ</t>
    </rPh>
    <rPh sb="8" eb="9">
      <t>トウ</t>
    </rPh>
    <rPh sb="12" eb="14">
      <t>シシュツ</t>
    </rPh>
    <phoneticPr fontId="3"/>
  </si>
  <si>
    <t>施設整備等支出計（５）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3"/>
  </si>
  <si>
    <t>施設整備等資金収支差額（６）＝（４）－（５）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</si>
  <si>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その他の活動による収支</t>
    <rPh sb="2" eb="3">
      <t>タ</t>
    </rPh>
    <rPh sb="4" eb="6">
      <t>カツドウ</t>
    </rPh>
    <rPh sb="9" eb="11">
      <t>シュウシ</t>
    </rPh>
    <phoneticPr fontId="3"/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</si>
  <si>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3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</si>
  <si>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3"/>
  </si>
  <si>
    <t>積立資産取崩収入</t>
    <rPh sb="0" eb="2">
      <t>ツミタテ</t>
    </rPh>
    <rPh sb="2" eb="4">
      <t>シサン</t>
    </rPh>
    <rPh sb="4" eb="6">
      <t>トリクズ</t>
    </rPh>
    <rPh sb="6" eb="8">
      <t>シュウニュウ</t>
    </rPh>
    <phoneticPr fontId="3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</si>
  <si>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3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</si>
  <si>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3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</si>
  <si>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3"/>
  </si>
  <si>
    <t>その他の活動による収入</t>
    <rPh sb="2" eb="3">
      <t>タ</t>
    </rPh>
    <rPh sb="4" eb="6">
      <t>カツドウ</t>
    </rPh>
    <rPh sb="9" eb="11">
      <t>シュウニュウ</t>
    </rPh>
    <phoneticPr fontId="3"/>
  </si>
  <si>
    <t>その他の活動収入計（７）</t>
    <rPh sb="2" eb="3">
      <t>タ</t>
    </rPh>
    <rPh sb="4" eb="6">
      <t>カツドウ</t>
    </rPh>
    <rPh sb="6" eb="8">
      <t>シュウニュウ</t>
    </rPh>
    <rPh sb="8" eb="9">
      <t>ケイ</t>
    </rPh>
    <phoneticPr fontId="3"/>
  </si>
  <si>
    <t>長期運営資金借入金元金償還支出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5">
      <t>シシュツ</t>
    </rPh>
    <phoneticPr fontId="3"/>
  </si>
  <si>
    <t>積立資産支出</t>
    <rPh sb="0" eb="2">
      <t>ツミタテ</t>
    </rPh>
    <rPh sb="2" eb="4">
      <t>シサン</t>
    </rPh>
    <rPh sb="4" eb="6">
      <t>シシュツ</t>
    </rPh>
    <phoneticPr fontId="3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</si>
  <si>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3"/>
  </si>
  <si>
    <t>拠点区分間長期貸付金返済支出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ヘンサイ</t>
    </rPh>
    <rPh sb="12" eb="14">
      <t>シシュツ</t>
    </rPh>
    <phoneticPr fontId="3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</si>
  <si>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3"/>
  </si>
  <si>
    <t>その他の活動による支出</t>
    <rPh sb="2" eb="3">
      <t>タ</t>
    </rPh>
    <rPh sb="4" eb="6">
      <t>カツドウ</t>
    </rPh>
    <rPh sb="9" eb="11">
      <t>シシュツ</t>
    </rPh>
    <phoneticPr fontId="3"/>
  </si>
  <si>
    <t>その他の活動支出計（８）</t>
    <rPh sb="2" eb="3">
      <t>タ</t>
    </rPh>
    <rPh sb="4" eb="6">
      <t>カツドウ</t>
    </rPh>
    <rPh sb="6" eb="8">
      <t>シシュツ</t>
    </rPh>
    <rPh sb="8" eb="9">
      <t>ケイ</t>
    </rPh>
    <phoneticPr fontId="3"/>
  </si>
  <si>
    <t>その他の活動資金収支差額（９）＝（７）－（８）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3"/>
  </si>
  <si>
    <t>予備費支出（１０）</t>
    <rPh sb="0" eb="3">
      <t>ヨビヒ</t>
    </rPh>
    <rPh sb="3" eb="5">
      <t>シシュツ</t>
    </rPh>
    <phoneticPr fontId="3"/>
  </si>
  <si>
    <r>
      <t>当期資金収支差額合計</t>
    </r>
    <r>
      <rPr>
        <sz val="8"/>
        <color theme="1"/>
        <rFont val="ＭＳ Ｐ明朝"/>
        <family val="1"/>
        <charset val="128"/>
      </rPr>
      <t>（１１）＝（３）＋（６）＋（９）－（１０）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</si>
  <si>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前期末支払資金残高（１２）</t>
    <rPh sb="0" eb="3">
      <t>ゼンキマツ</t>
    </rPh>
    <rPh sb="3" eb="5">
      <t>シハライ</t>
    </rPh>
    <rPh sb="5" eb="7">
      <t>シキン</t>
    </rPh>
    <rPh sb="7" eb="9">
      <t>ザンダカ</t>
    </rPh>
    <phoneticPr fontId="3"/>
  </si>
  <si>
    <t>当期末支払資金残高（１１）＋（１２）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3"/>
  </si>
  <si>
    <t>増　減</t>
    <rPh sb="0" eb="1">
      <t>ゾウ</t>
    </rPh>
    <rPh sb="2" eb="3">
      <t>ゲン</t>
    </rPh>
    <phoneticPr fontId="3"/>
  </si>
  <si>
    <t>備　考</t>
    <rPh sb="0" eb="1">
      <t>ソナエ</t>
    </rPh>
    <rPh sb="2" eb="3">
      <t>コウ</t>
    </rPh>
    <phoneticPr fontId="3"/>
  </si>
  <si>
    <t>社会福祉協議会</t>
    <rPh sb="0" eb="2">
      <t>シャカイ</t>
    </rPh>
    <rPh sb="2" eb="4">
      <t>フクシ</t>
    </rPh>
    <rPh sb="4" eb="7">
      <t>キョウギカイ</t>
    </rPh>
    <phoneticPr fontId="3"/>
  </si>
  <si>
    <t>東部地区連合会</t>
    <rPh sb="0" eb="2">
      <t>トウブ</t>
    </rPh>
    <rPh sb="2" eb="4">
      <t>チク</t>
    </rPh>
    <rPh sb="4" eb="7">
      <t>レンゴウカイ</t>
    </rPh>
    <phoneticPr fontId="3"/>
  </si>
  <si>
    <t>会費</t>
    <rPh sb="0" eb="2">
      <t>カイヒ</t>
    </rPh>
    <phoneticPr fontId="3"/>
  </si>
  <si>
    <t>会費及び資料発送</t>
    <rPh sb="0" eb="2">
      <t>カイヒ</t>
    </rPh>
    <rPh sb="2" eb="3">
      <t>オヨ</t>
    </rPh>
    <rPh sb="4" eb="6">
      <t>シリョウ</t>
    </rPh>
    <rPh sb="6" eb="8">
      <t>ハッソウ</t>
    </rPh>
    <phoneticPr fontId="3"/>
  </si>
  <si>
    <t>会報作成</t>
    <rPh sb="0" eb="2">
      <t>カイホウ</t>
    </rPh>
    <rPh sb="2" eb="4">
      <t>サクセイ</t>
    </rPh>
    <phoneticPr fontId="3"/>
  </si>
  <si>
    <t>登記事務手数料他</t>
    <rPh sb="0" eb="2">
      <t>トウキ</t>
    </rPh>
    <rPh sb="2" eb="4">
      <t>ジム</t>
    </rPh>
    <rPh sb="4" eb="7">
      <t>テスウリョウ</t>
    </rPh>
    <rPh sb="7" eb="8">
      <t>ホカ</t>
    </rPh>
    <phoneticPr fontId="3"/>
  </si>
  <si>
    <t>正会員・賛助会員</t>
    <rPh sb="0" eb="3">
      <t>セイカイイン</t>
    </rPh>
    <rPh sb="4" eb="6">
      <t>サンジョ</t>
    </rPh>
    <rPh sb="6" eb="8">
      <t>カイイン</t>
    </rPh>
    <phoneticPr fontId="3"/>
  </si>
  <si>
    <t>雑収入</t>
    <rPh sb="0" eb="3">
      <t>ザッシュウニュウ</t>
    </rPh>
    <phoneticPr fontId="3"/>
  </si>
  <si>
    <t>※科目に不足を生じた場合は流用を認める。</t>
    <rPh sb="1" eb="3">
      <t>カモク</t>
    </rPh>
    <rPh sb="4" eb="6">
      <t>フソク</t>
    </rPh>
    <rPh sb="7" eb="8">
      <t>ショウ</t>
    </rPh>
    <rPh sb="10" eb="12">
      <t>バアイ</t>
    </rPh>
    <rPh sb="13" eb="15">
      <t>リュウヨウ</t>
    </rPh>
    <rPh sb="16" eb="17">
      <t>ミト</t>
    </rPh>
    <phoneticPr fontId="3"/>
  </si>
  <si>
    <t>裾野市委託料・日中一時</t>
    <rPh sb="0" eb="3">
      <t>スソノシ</t>
    </rPh>
    <rPh sb="3" eb="6">
      <t>イタクリョウ</t>
    </rPh>
    <rPh sb="7" eb="9">
      <t>ニッチュウ</t>
    </rPh>
    <rPh sb="9" eb="11">
      <t>イチジ</t>
    </rPh>
    <phoneticPr fontId="3"/>
  </si>
  <si>
    <t>地活会費</t>
    <rPh sb="0" eb="2">
      <t>チカツ</t>
    </rPh>
    <rPh sb="2" eb="4">
      <t>カイヒ</t>
    </rPh>
    <phoneticPr fontId="3"/>
  </si>
  <si>
    <t>図書教育費</t>
    <rPh sb="0" eb="2">
      <t>トショ</t>
    </rPh>
    <rPh sb="2" eb="5">
      <t>キョウイクヒ</t>
    </rPh>
    <phoneticPr fontId="3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</si>
  <si>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3"/>
  </si>
  <si>
    <t>図書教育費支出</t>
    <rPh sb="0" eb="2">
      <t>トショ</t>
    </rPh>
    <rPh sb="2" eb="5">
      <t>キョウイクヒ</t>
    </rPh>
    <rPh sb="5" eb="7">
      <t>シシュツ</t>
    </rPh>
    <phoneticPr fontId="3"/>
  </si>
  <si>
    <t>非常勤職員給与・賞与・諸手当</t>
    <rPh sb="0" eb="3">
      <t>ヒジョウキン</t>
    </rPh>
    <rPh sb="3" eb="5">
      <t>ショクイン</t>
    </rPh>
    <rPh sb="5" eb="7">
      <t>キュウヨ</t>
    </rPh>
    <rPh sb="8" eb="10">
      <t>ショウヨ</t>
    </rPh>
    <rPh sb="11" eb="14">
      <t>ショテアテ</t>
    </rPh>
    <phoneticPr fontId="3"/>
  </si>
  <si>
    <t>社会保険料他</t>
    <rPh sb="0" eb="2">
      <t>シャカイ</t>
    </rPh>
    <rPh sb="2" eb="5">
      <t>ホケンリョウ</t>
    </rPh>
    <rPh sb="5" eb="6">
      <t>ホカ</t>
    </rPh>
    <phoneticPr fontId="3"/>
  </si>
  <si>
    <t>お茶</t>
    <rPh sb="1" eb="2">
      <t>チャ</t>
    </rPh>
    <phoneticPr fontId="3"/>
  </si>
  <si>
    <t>クリスマス会・お楽しみ会他</t>
    <rPh sb="5" eb="6">
      <t>カイ</t>
    </rPh>
    <rPh sb="8" eb="9">
      <t>タノ</t>
    </rPh>
    <rPh sb="11" eb="12">
      <t>カイ</t>
    </rPh>
    <rPh sb="12" eb="13">
      <t>ホカ</t>
    </rPh>
    <phoneticPr fontId="3"/>
  </si>
  <si>
    <t>本・新聞代</t>
    <rPh sb="0" eb="1">
      <t>ホン</t>
    </rPh>
    <rPh sb="2" eb="5">
      <t>シンブンダイ</t>
    </rPh>
    <phoneticPr fontId="3"/>
  </si>
  <si>
    <t>ガス代</t>
    <rPh sb="2" eb="3">
      <t>ダイ</t>
    </rPh>
    <phoneticPr fontId="3"/>
  </si>
  <si>
    <t>日用雑貨</t>
    <rPh sb="0" eb="2">
      <t>ニチヨウ</t>
    </rPh>
    <rPh sb="2" eb="4">
      <t>ザッカ</t>
    </rPh>
    <phoneticPr fontId="3"/>
  </si>
  <si>
    <t>調理・創作活動</t>
    <rPh sb="0" eb="2">
      <t>チョウリ</t>
    </rPh>
    <rPh sb="3" eb="5">
      <t>ソウサク</t>
    </rPh>
    <rPh sb="5" eb="7">
      <t>カツドウ</t>
    </rPh>
    <phoneticPr fontId="3"/>
  </si>
  <si>
    <t>車検修理代・ガソリン代他</t>
    <rPh sb="0" eb="2">
      <t>シャケン</t>
    </rPh>
    <rPh sb="2" eb="5">
      <t>シュウリダイ</t>
    </rPh>
    <rPh sb="10" eb="11">
      <t>ダイ</t>
    </rPh>
    <rPh sb="11" eb="12">
      <t>ホカ</t>
    </rPh>
    <phoneticPr fontId="3"/>
  </si>
  <si>
    <t>職員健康診断他</t>
    <rPh sb="0" eb="2">
      <t>ショクイン</t>
    </rPh>
    <rPh sb="2" eb="4">
      <t>ケンコウ</t>
    </rPh>
    <rPh sb="4" eb="6">
      <t>シンダン</t>
    </rPh>
    <rPh sb="6" eb="7">
      <t>ホカ</t>
    </rPh>
    <phoneticPr fontId="3"/>
  </si>
  <si>
    <t>施設研修・研究会参加費</t>
    <rPh sb="0" eb="2">
      <t>シセツ</t>
    </rPh>
    <rPh sb="2" eb="4">
      <t>ケンシュウ</t>
    </rPh>
    <rPh sb="5" eb="8">
      <t>ケンキュウカイ</t>
    </rPh>
    <rPh sb="8" eb="10">
      <t>サンカ</t>
    </rPh>
    <rPh sb="10" eb="11">
      <t>ヒ</t>
    </rPh>
    <phoneticPr fontId="3"/>
  </si>
  <si>
    <t>事務用品</t>
    <rPh sb="0" eb="2">
      <t>ジム</t>
    </rPh>
    <rPh sb="2" eb="4">
      <t>ヨウヒン</t>
    </rPh>
    <phoneticPr fontId="3"/>
  </si>
  <si>
    <t>器具備品修繕</t>
    <rPh sb="0" eb="2">
      <t>キグ</t>
    </rPh>
    <rPh sb="2" eb="4">
      <t>ビヒン</t>
    </rPh>
    <rPh sb="4" eb="6">
      <t>シュウゼン</t>
    </rPh>
    <phoneticPr fontId="3"/>
  </si>
  <si>
    <t>電話料・切手代</t>
    <rPh sb="0" eb="3">
      <t>デンワリョウ</t>
    </rPh>
    <rPh sb="4" eb="6">
      <t>キッテ</t>
    </rPh>
    <rPh sb="6" eb="7">
      <t>ダイ</t>
    </rPh>
    <phoneticPr fontId="3"/>
  </si>
  <si>
    <t>振込手数料他</t>
    <rPh sb="0" eb="2">
      <t>フリコミ</t>
    </rPh>
    <rPh sb="2" eb="5">
      <t>テスウリョウ</t>
    </rPh>
    <rPh sb="5" eb="6">
      <t>ホカ</t>
    </rPh>
    <phoneticPr fontId="3"/>
  </si>
  <si>
    <t>任意保険料他</t>
    <rPh sb="0" eb="2">
      <t>ニンイ</t>
    </rPh>
    <rPh sb="2" eb="5">
      <t>ホケンリョウ</t>
    </rPh>
    <rPh sb="5" eb="6">
      <t>ホカ</t>
    </rPh>
    <phoneticPr fontId="3"/>
  </si>
  <si>
    <t>コピー機リース他</t>
    <rPh sb="3" eb="4">
      <t>キ</t>
    </rPh>
    <rPh sb="7" eb="8">
      <t>ホカ</t>
    </rPh>
    <phoneticPr fontId="3"/>
  </si>
  <si>
    <t>収入印紙</t>
    <rPh sb="0" eb="2">
      <t>シュウニュウ</t>
    </rPh>
    <rPh sb="2" eb="4">
      <t>インシ</t>
    </rPh>
    <phoneticPr fontId="3"/>
  </si>
  <si>
    <t>重量税・収入印紙</t>
    <rPh sb="0" eb="3">
      <t>ジュウリョウゼイ</t>
    </rPh>
    <rPh sb="4" eb="6">
      <t>シュウニュウ</t>
    </rPh>
    <rPh sb="6" eb="8">
      <t>インシ</t>
    </rPh>
    <phoneticPr fontId="3"/>
  </si>
  <si>
    <t>研修・研修旅費</t>
    <rPh sb="0" eb="2">
      <t>ケンシュウ</t>
    </rPh>
    <rPh sb="3" eb="5">
      <t>ケンシュウ</t>
    </rPh>
    <rPh sb="5" eb="7">
      <t>リョヒ</t>
    </rPh>
    <phoneticPr fontId="3"/>
  </si>
  <si>
    <t>交通費・駐車料他</t>
    <rPh sb="0" eb="3">
      <t>コウツウヒ</t>
    </rPh>
    <rPh sb="4" eb="7">
      <t>チュウシャリョウ</t>
    </rPh>
    <rPh sb="7" eb="8">
      <t>ホカ</t>
    </rPh>
    <phoneticPr fontId="3"/>
  </si>
  <si>
    <t>車検代行料他</t>
    <rPh sb="0" eb="2">
      <t>シャケン</t>
    </rPh>
    <rPh sb="2" eb="5">
      <t>ダイコウリョウ</t>
    </rPh>
    <rPh sb="5" eb="6">
      <t>ホカ</t>
    </rPh>
    <phoneticPr fontId="3"/>
  </si>
  <si>
    <t>本代</t>
    <rPh sb="0" eb="1">
      <t>ホン</t>
    </rPh>
    <rPh sb="1" eb="2">
      <t>ダイ</t>
    </rPh>
    <phoneticPr fontId="3"/>
  </si>
  <si>
    <t>中退金</t>
    <rPh sb="0" eb="2">
      <t>チュウタイ</t>
    </rPh>
    <rPh sb="2" eb="3">
      <t>キン</t>
    </rPh>
    <phoneticPr fontId="3"/>
  </si>
  <si>
    <t>正職員給与・諸手当</t>
    <rPh sb="0" eb="3">
      <t>セイショクイン</t>
    </rPh>
    <rPh sb="3" eb="5">
      <t>キュウヨ</t>
    </rPh>
    <rPh sb="6" eb="9">
      <t>ショテアテ</t>
    </rPh>
    <phoneticPr fontId="3"/>
  </si>
  <si>
    <t>正職員賞与</t>
    <rPh sb="0" eb="3">
      <t>セイショクイン</t>
    </rPh>
    <rPh sb="3" eb="5">
      <t>ショウヨ</t>
    </rPh>
    <phoneticPr fontId="3"/>
  </si>
  <si>
    <t>国・県・市</t>
    <rPh sb="0" eb="1">
      <t>クニ</t>
    </rPh>
    <rPh sb="2" eb="3">
      <t>ケン</t>
    </rPh>
    <rPh sb="4" eb="5">
      <t>シ</t>
    </rPh>
    <phoneticPr fontId="3"/>
  </si>
  <si>
    <t>中退金助成金</t>
    <rPh sb="0" eb="2">
      <t>チュウタイ</t>
    </rPh>
    <rPh sb="2" eb="3">
      <t>キン</t>
    </rPh>
    <rPh sb="3" eb="5">
      <t>ジョセイ</t>
    </rPh>
    <rPh sb="5" eb="6">
      <t>キン</t>
    </rPh>
    <phoneticPr fontId="3"/>
  </si>
  <si>
    <t>裾野市委託料・区分認定調査</t>
    <rPh sb="0" eb="3">
      <t>スソノシ</t>
    </rPh>
    <rPh sb="3" eb="6">
      <t>イタクリョウ</t>
    </rPh>
    <rPh sb="7" eb="9">
      <t>クブン</t>
    </rPh>
    <rPh sb="9" eb="11">
      <t>ニンテイ</t>
    </rPh>
    <rPh sb="11" eb="13">
      <t>チョウサ</t>
    </rPh>
    <phoneticPr fontId="3"/>
  </si>
  <si>
    <t>カラマの会</t>
    <rPh sb="4" eb="5">
      <t>カイ</t>
    </rPh>
    <phoneticPr fontId="3"/>
  </si>
  <si>
    <t>家賃他</t>
    <rPh sb="0" eb="2">
      <t>ヤチン</t>
    </rPh>
    <rPh sb="2" eb="3">
      <t>ホカ</t>
    </rPh>
    <phoneticPr fontId="3"/>
  </si>
  <si>
    <t>売電収入</t>
    <rPh sb="0" eb="2">
      <t>バイデン</t>
    </rPh>
    <rPh sb="2" eb="4">
      <t>シュウニュウ</t>
    </rPh>
    <phoneticPr fontId="3"/>
  </si>
  <si>
    <t>バーベキュー他</t>
    <rPh sb="6" eb="7">
      <t>ホカ</t>
    </rPh>
    <phoneticPr fontId="3"/>
  </si>
  <si>
    <t>借上車ガソリン代他</t>
    <rPh sb="0" eb="3">
      <t>カリアゲシャ</t>
    </rPh>
    <rPh sb="7" eb="8">
      <t>ダイ</t>
    </rPh>
    <rPh sb="8" eb="9">
      <t>ホカ</t>
    </rPh>
    <phoneticPr fontId="3"/>
  </si>
  <si>
    <t>電気料・水道料・ガス代</t>
    <rPh sb="0" eb="2">
      <t>デンキ</t>
    </rPh>
    <rPh sb="2" eb="3">
      <t>リョウ</t>
    </rPh>
    <rPh sb="4" eb="7">
      <t>スイドウリョウ</t>
    </rPh>
    <rPh sb="10" eb="11">
      <t>ダイ</t>
    </rPh>
    <phoneticPr fontId="3"/>
  </si>
  <si>
    <t>電話料他</t>
    <rPh sb="0" eb="3">
      <t>デンワリョウ</t>
    </rPh>
    <rPh sb="3" eb="4">
      <t>ホカ</t>
    </rPh>
    <phoneticPr fontId="3"/>
  </si>
  <si>
    <t>火災保険料他</t>
    <rPh sb="0" eb="2">
      <t>カサイ</t>
    </rPh>
    <rPh sb="2" eb="5">
      <t>ホケンリョウ</t>
    </rPh>
    <rPh sb="5" eb="6">
      <t>ホカ</t>
    </rPh>
    <phoneticPr fontId="3"/>
  </si>
  <si>
    <t>サテライト借上料</t>
    <rPh sb="5" eb="7">
      <t>カリア</t>
    </rPh>
    <rPh sb="7" eb="8">
      <t>リョウ</t>
    </rPh>
    <phoneticPr fontId="3"/>
  </si>
  <si>
    <t>消防用設備点検</t>
    <rPh sb="0" eb="3">
      <t>ショウボウヨウ</t>
    </rPh>
    <rPh sb="3" eb="5">
      <t>セツビ</t>
    </rPh>
    <rPh sb="5" eb="7">
      <t>テンケン</t>
    </rPh>
    <phoneticPr fontId="3"/>
  </si>
  <si>
    <t>区・組費他</t>
    <rPh sb="0" eb="1">
      <t>ク</t>
    </rPh>
    <rPh sb="2" eb="3">
      <t>クミ</t>
    </rPh>
    <rPh sb="3" eb="4">
      <t>ヒ</t>
    </rPh>
    <rPh sb="4" eb="5">
      <t>ホカ</t>
    </rPh>
    <phoneticPr fontId="3"/>
  </si>
  <si>
    <t>中退金助成金</t>
    <rPh sb="0" eb="2">
      <t>チュウタイ</t>
    </rPh>
    <rPh sb="2" eb="3">
      <t>キン</t>
    </rPh>
    <rPh sb="3" eb="6">
      <t>ジョセイキン</t>
    </rPh>
    <phoneticPr fontId="3"/>
  </si>
  <si>
    <t>日中一時</t>
    <rPh sb="0" eb="2">
      <t>ニッチュウ</t>
    </rPh>
    <rPh sb="2" eb="4">
      <t>イチジ</t>
    </rPh>
    <phoneticPr fontId="3"/>
  </si>
  <si>
    <t>花植え</t>
    <rPh sb="0" eb="1">
      <t>ハナ</t>
    </rPh>
    <rPh sb="1" eb="2">
      <t>ウ</t>
    </rPh>
    <phoneticPr fontId="3"/>
  </si>
  <si>
    <t>おやつ・お茶</t>
    <rPh sb="5" eb="6">
      <t>チャ</t>
    </rPh>
    <phoneticPr fontId="3"/>
  </si>
  <si>
    <t>健康診断他</t>
    <rPh sb="0" eb="2">
      <t>ケンコウ</t>
    </rPh>
    <rPh sb="2" eb="4">
      <t>シンダン</t>
    </rPh>
    <rPh sb="4" eb="5">
      <t>ホカ</t>
    </rPh>
    <phoneticPr fontId="3"/>
  </si>
  <si>
    <t>本代</t>
    <rPh sb="0" eb="2">
      <t>ホンダイ</t>
    </rPh>
    <phoneticPr fontId="3"/>
  </si>
  <si>
    <t>社会見学・創作活動他</t>
    <rPh sb="0" eb="2">
      <t>シャカイ</t>
    </rPh>
    <rPh sb="2" eb="4">
      <t>ケンガク</t>
    </rPh>
    <rPh sb="5" eb="7">
      <t>ソウサク</t>
    </rPh>
    <rPh sb="7" eb="9">
      <t>カツドウ</t>
    </rPh>
    <rPh sb="9" eb="10">
      <t>ホカ</t>
    </rPh>
    <phoneticPr fontId="3"/>
  </si>
  <si>
    <t>車検修理・ガソリン代他</t>
    <rPh sb="0" eb="2">
      <t>シャケン</t>
    </rPh>
    <rPh sb="2" eb="4">
      <t>シュウリ</t>
    </rPh>
    <rPh sb="9" eb="10">
      <t>ダイ</t>
    </rPh>
    <rPh sb="10" eb="11">
      <t>ホカ</t>
    </rPh>
    <phoneticPr fontId="3"/>
  </si>
  <si>
    <t>コピー機リース代</t>
    <rPh sb="3" eb="4">
      <t>キ</t>
    </rPh>
    <rPh sb="7" eb="8">
      <t>ダイ</t>
    </rPh>
    <phoneticPr fontId="3"/>
  </si>
  <si>
    <t>国・県・市</t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</si>
  <si>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3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</si>
  <si>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3"/>
  </si>
  <si>
    <t>石脇駐車場・農園</t>
    <rPh sb="0" eb="1">
      <t>イシ</t>
    </rPh>
    <rPh sb="1" eb="2">
      <t>ワキ</t>
    </rPh>
    <rPh sb="2" eb="5">
      <t>チュウシャジョウ</t>
    </rPh>
    <rPh sb="6" eb="8">
      <t>ノウエン</t>
    </rPh>
    <phoneticPr fontId="3"/>
  </si>
  <si>
    <t>任意保険・傷害保険料</t>
    <rPh sb="0" eb="2">
      <t>ニンイ</t>
    </rPh>
    <rPh sb="2" eb="4">
      <t>ホケン</t>
    </rPh>
    <rPh sb="5" eb="7">
      <t>ショウガイ</t>
    </rPh>
    <rPh sb="7" eb="9">
      <t>ホケン</t>
    </rPh>
    <rPh sb="9" eb="10">
      <t>リョウ</t>
    </rPh>
    <phoneticPr fontId="3"/>
  </si>
  <si>
    <t>振込手数料他</t>
    <rPh sb="0" eb="2">
      <t>フリコミ</t>
    </rPh>
    <rPh sb="2" eb="5">
      <t>テスウリョウ</t>
    </rPh>
    <rPh sb="5" eb="6">
      <t>ホカ</t>
    </rPh>
    <phoneticPr fontId="3"/>
  </si>
  <si>
    <t>電話料・切手代他</t>
    <rPh sb="0" eb="3">
      <t>デンワリョウ</t>
    </rPh>
    <rPh sb="4" eb="6">
      <t>キッテ</t>
    </rPh>
    <rPh sb="6" eb="7">
      <t>ダイ</t>
    </rPh>
    <rPh sb="7" eb="8">
      <t>ホカ</t>
    </rPh>
    <phoneticPr fontId="3"/>
  </si>
  <si>
    <t>交通費他</t>
    <rPh sb="0" eb="3">
      <t>コウツウヒ</t>
    </rPh>
    <rPh sb="3" eb="4">
      <t>ホカ</t>
    </rPh>
    <phoneticPr fontId="3"/>
  </si>
  <si>
    <t>社会見学・リフレッシュ教室他</t>
    <rPh sb="0" eb="2">
      <t>シャカイ</t>
    </rPh>
    <rPh sb="2" eb="4">
      <t>ケンガク</t>
    </rPh>
    <rPh sb="11" eb="13">
      <t>キョウシツ</t>
    </rPh>
    <rPh sb="13" eb="14">
      <t>ホカ</t>
    </rPh>
    <phoneticPr fontId="3"/>
  </si>
  <si>
    <t>作業所連合会わ・オールしずおか他</t>
    <rPh sb="0" eb="2">
      <t>サギョウ</t>
    </rPh>
    <rPh sb="2" eb="3">
      <t>ショ</t>
    </rPh>
    <rPh sb="3" eb="6">
      <t>レンゴウカイ</t>
    </rPh>
    <rPh sb="15" eb="16">
      <t>ホカ</t>
    </rPh>
    <phoneticPr fontId="3"/>
  </si>
  <si>
    <t>自動販売機他</t>
    <rPh sb="0" eb="2">
      <t>ジドウ</t>
    </rPh>
    <rPh sb="2" eb="5">
      <t>ハンバイキ</t>
    </rPh>
    <rPh sb="5" eb="6">
      <t>ホカ</t>
    </rPh>
    <phoneticPr fontId="3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</si>
  <si>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3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</si>
  <si>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3"/>
  </si>
  <si>
    <t>地域移行活動費</t>
    <rPh sb="0" eb="2">
      <t>チイキ</t>
    </rPh>
    <rPh sb="2" eb="4">
      <t>イコウ</t>
    </rPh>
    <rPh sb="4" eb="6">
      <t>カツドウ</t>
    </rPh>
    <rPh sb="6" eb="7">
      <t>ヒ</t>
    </rPh>
    <phoneticPr fontId="3"/>
  </si>
  <si>
    <t>さくらんぼ拠点より</t>
    <rPh sb="5" eb="7">
      <t>キョテン</t>
    </rPh>
    <phoneticPr fontId="3"/>
  </si>
  <si>
    <t>サービス区分間繰入金収入</t>
    <rPh sb="4" eb="12">
      <t>クブンカンクリイレキンシュウニュウ</t>
    </rPh>
    <phoneticPr fontId="3"/>
  </si>
  <si>
    <t>社会福祉協議会助成金他</t>
    <rPh sb="0" eb="2">
      <t>シャカイ</t>
    </rPh>
    <rPh sb="2" eb="4">
      <t>フクシ</t>
    </rPh>
    <rPh sb="4" eb="7">
      <t>キョウギカイ</t>
    </rPh>
    <rPh sb="7" eb="10">
      <t>ジョセイキン</t>
    </rPh>
    <rPh sb="10" eb="11">
      <t>ホカ</t>
    </rPh>
    <phoneticPr fontId="3"/>
  </si>
  <si>
    <t>みどり作業所サービス区分より</t>
    <rPh sb="3" eb="5">
      <t>サギョウ</t>
    </rPh>
    <rPh sb="5" eb="6">
      <t>ショ</t>
    </rPh>
    <rPh sb="10" eb="12">
      <t>クブン</t>
    </rPh>
    <phoneticPr fontId="3"/>
  </si>
  <si>
    <t>就労移行サービス区分へ</t>
    <rPh sb="0" eb="2">
      <t>シュウロウ</t>
    </rPh>
    <rPh sb="2" eb="4">
      <t>イコウ</t>
    </rPh>
    <rPh sb="8" eb="10">
      <t>クブン</t>
    </rPh>
    <phoneticPr fontId="3"/>
  </si>
  <si>
    <t>うぐいす拠点へ</t>
    <rPh sb="4" eb="6">
      <t>キョテン</t>
    </rPh>
    <phoneticPr fontId="3"/>
  </si>
  <si>
    <t>育成会会費</t>
    <rPh sb="0" eb="3">
      <t>イクセイカイ</t>
    </rPh>
    <rPh sb="3" eb="5">
      <t>カイヒ</t>
    </rPh>
    <phoneticPr fontId="3"/>
  </si>
  <si>
    <t>ハイツ</t>
    <phoneticPr fontId="3"/>
  </si>
  <si>
    <t>さくらんぼ</t>
    <phoneticPr fontId="3"/>
  </si>
  <si>
    <t>みどり・ハイツ</t>
    <phoneticPr fontId="3"/>
  </si>
  <si>
    <t>相談</t>
    <rPh sb="0" eb="2">
      <t>ソウダン</t>
    </rPh>
    <phoneticPr fontId="3"/>
  </si>
  <si>
    <t>市委託料・日中一時</t>
    <rPh sb="0" eb="1">
      <t>シ</t>
    </rPh>
    <rPh sb="1" eb="4">
      <t>イタクリョウ</t>
    </rPh>
    <rPh sb="5" eb="7">
      <t>ニッチュウ</t>
    </rPh>
    <rPh sb="7" eb="9">
      <t>イチジ</t>
    </rPh>
    <phoneticPr fontId="3"/>
  </si>
  <si>
    <t>新聞・本</t>
    <rPh sb="0" eb="2">
      <t>シンブン</t>
    </rPh>
    <rPh sb="3" eb="4">
      <t>ホン</t>
    </rPh>
    <phoneticPr fontId="3"/>
  </si>
  <si>
    <t>交通費</t>
    <rPh sb="0" eb="3">
      <t>コウツウヒ</t>
    </rPh>
    <phoneticPr fontId="3"/>
  </si>
  <si>
    <t>コピー機・LEDリース他</t>
    <rPh sb="3" eb="4">
      <t>キ</t>
    </rPh>
    <rPh sb="11" eb="12">
      <t>ホカ</t>
    </rPh>
    <phoneticPr fontId="3"/>
  </si>
  <si>
    <t>みどり駐車場・ハイツサテライト</t>
    <rPh sb="3" eb="6">
      <t>チュウシャジョウ</t>
    </rPh>
    <phoneticPr fontId="3"/>
  </si>
  <si>
    <t>工賃・当期材料仕入他</t>
    <rPh sb="0" eb="2">
      <t>コウチン</t>
    </rPh>
    <rPh sb="3" eb="5">
      <t>トウキ</t>
    </rPh>
    <rPh sb="5" eb="7">
      <t>ザイリョウ</t>
    </rPh>
    <rPh sb="7" eb="9">
      <t>シイレ</t>
    </rPh>
    <rPh sb="9" eb="10">
      <t>ホカ</t>
    </rPh>
    <phoneticPr fontId="3"/>
  </si>
  <si>
    <t>施設設備整備等積立金</t>
    <rPh sb="0" eb="2">
      <t>シセツ</t>
    </rPh>
    <rPh sb="2" eb="4">
      <t>セツビ</t>
    </rPh>
    <rPh sb="4" eb="6">
      <t>セイビ</t>
    </rPh>
    <rPh sb="6" eb="7">
      <t>トウ</t>
    </rPh>
    <rPh sb="7" eb="9">
      <t>ツミタテ</t>
    </rPh>
    <rPh sb="9" eb="10">
      <t>キン</t>
    </rPh>
    <phoneticPr fontId="3"/>
  </si>
  <si>
    <t>うぐいす拠点</t>
    <rPh sb="4" eb="6">
      <t>キョテン</t>
    </rPh>
    <phoneticPr fontId="3"/>
  </si>
  <si>
    <t>みどり作業所拠点</t>
    <rPh sb="3" eb="5">
      <t>サギョウ</t>
    </rPh>
    <rPh sb="5" eb="6">
      <t>ショ</t>
    </rPh>
    <rPh sb="6" eb="8">
      <t>キョテン</t>
    </rPh>
    <phoneticPr fontId="3"/>
  </si>
  <si>
    <t>さくらんぼ拠点</t>
    <rPh sb="5" eb="7">
      <t>キョテン</t>
    </rPh>
    <phoneticPr fontId="3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</si>
  <si>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</si>
  <si>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</si>
  <si>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事業区分合計</t>
    <rPh sb="0" eb="2">
      <t>ジギョウ</t>
    </rPh>
    <rPh sb="2" eb="4">
      <t>クブン</t>
    </rPh>
    <rPh sb="4" eb="6">
      <t>ゴウケイ</t>
    </rPh>
    <phoneticPr fontId="3"/>
  </si>
  <si>
    <t>確認</t>
    <rPh sb="0" eb="2">
      <t>カクニン</t>
    </rPh>
    <phoneticPr fontId="3"/>
  </si>
  <si>
    <t>当期資金収支差額合計（１１）＝（３）＋（６）＋（９）－（１０）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</si>
  <si>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3"/>
  </si>
  <si>
    <t>（自）令和2年4月1日　　（至）令和3年3月31日</t>
    <rPh sb="1" eb="2">
      <t>ジ</t>
    </rPh>
    <rPh sb="3" eb="4">
      <t>レイ</t>
    </rPh>
    <rPh sb="4" eb="5">
      <t>ワ</t>
    </rPh>
    <rPh sb="6" eb="7">
      <t>ネン</t>
    </rPh>
    <rPh sb="8" eb="9">
      <t>ガツ</t>
    </rPh>
    <rPh sb="10" eb="11">
      <t>ニチ</t>
    </rPh>
    <rPh sb="14" eb="15">
      <t>イタル</t>
    </rPh>
    <rPh sb="16" eb="17">
      <t>レイ</t>
    </rPh>
    <rPh sb="17" eb="18">
      <t>ワ</t>
    </rPh>
    <rPh sb="19" eb="20">
      <t>ネン</t>
    </rPh>
    <rPh sb="21" eb="22">
      <t>ゲツ</t>
    </rPh>
    <rPh sb="24" eb="25">
      <t>ニチ</t>
    </rPh>
    <phoneticPr fontId="3"/>
  </si>
  <si>
    <t>生活介護事業所　さくらんぼサービス区分　資金収支当初予算書</t>
    <rPh sb="0" eb="2">
      <t>セイカツ</t>
    </rPh>
    <rPh sb="2" eb="4">
      <t>カイゴ</t>
    </rPh>
    <rPh sb="4" eb="7">
      <t>ジギョウショ</t>
    </rPh>
    <rPh sb="17" eb="19">
      <t>クブン</t>
    </rPh>
    <rPh sb="20" eb="22">
      <t>シキン</t>
    </rPh>
    <rPh sb="22" eb="24">
      <t>シュウシ</t>
    </rPh>
    <rPh sb="24" eb="26">
      <t>トウショ</t>
    </rPh>
    <rPh sb="26" eb="29">
      <t>ヨサンショ</t>
    </rPh>
    <phoneticPr fontId="3"/>
  </si>
  <si>
    <t>さくらんぼ拠点区分　資金収支当初予算書</t>
    <rPh sb="5" eb="7">
      <t>キョテン</t>
    </rPh>
    <rPh sb="7" eb="9">
      <t>クブン</t>
    </rPh>
    <rPh sb="10" eb="12">
      <t>シキン</t>
    </rPh>
    <rPh sb="12" eb="14">
      <t>シュウシ</t>
    </rPh>
    <rPh sb="14" eb="16">
      <t>トウショ</t>
    </rPh>
    <rPh sb="16" eb="19">
      <t>ヨサンショ</t>
    </rPh>
    <phoneticPr fontId="3"/>
  </si>
  <si>
    <t>就労移行支援サービス区分　資金収支当初予算書</t>
    <rPh sb="0" eb="2">
      <t>シュウロウ</t>
    </rPh>
    <rPh sb="2" eb="4">
      <t>イコウ</t>
    </rPh>
    <rPh sb="4" eb="6">
      <t>シエン</t>
    </rPh>
    <rPh sb="10" eb="12">
      <t>クブン</t>
    </rPh>
    <rPh sb="13" eb="15">
      <t>シキン</t>
    </rPh>
    <rPh sb="15" eb="17">
      <t>シュウシ</t>
    </rPh>
    <rPh sb="17" eb="19">
      <t>トウショ</t>
    </rPh>
    <rPh sb="19" eb="22">
      <t>ヨサンショ</t>
    </rPh>
    <phoneticPr fontId="3"/>
  </si>
  <si>
    <t>指定就労継続支援Ｂ型　みどり作業所サービス区分　資金収支当初予算書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ガタ</t>
    </rPh>
    <rPh sb="14" eb="16">
      <t>サギョウ</t>
    </rPh>
    <rPh sb="16" eb="17">
      <t>ショ</t>
    </rPh>
    <rPh sb="21" eb="23">
      <t>クブン</t>
    </rPh>
    <rPh sb="24" eb="26">
      <t>シキン</t>
    </rPh>
    <rPh sb="26" eb="28">
      <t>シュウシ</t>
    </rPh>
    <rPh sb="28" eb="30">
      <t>トウショ</t>
    </rPh>
    <rPh sb="30" eb="33">
      <t>ヨサンショ</t>
    </rPh>
    <phoneticPr fontId="3"/>
  </si>
  <si>
    <t>みどり作業所拠点区分　資金収支当初予算書</t>
    <rPh sb="3" eb="5">
      <t>サギョウ</t>
    </rPh>
    <rPh sb="5" eb="6">
      <t>ショ</t>
    </rPh>
    <rPh sb="6" eb="8">
      <t>キョテン</t>
    </rPh>
    <rPh sb="8" eb="10">
      <t>クブン</t>
    </rPh>
    <rPh sb="11" eb="13">
      <t>シキン</t>
    </rPh>
    <rPh sb="13" eb="15">
      <t>シュウシ</t>
    </rPh>
    <rPh sb="15" eb="17">
      <t>トウショ</t>
    </rPh>
    <rPh sb="17" eb="20">
      <t>ヨサンショ</t>
    </rPh>
    <phoneticPr fontId="3"/>
  </si>
  <si>
    <t>グループホーム　みどりハイツサービス区分　資金収支当初予算書</t>
    <rPh sb="18" eb="20">
      <t>クブン</t>
    </rPh>
    <rPh sb="21" eb="23">
      <t>シキン</t>
    </rPh>
    <rPh sb="23" eb="25">
      <t>シュウシ</t>
    </rPh>
    <rPh sb="25" eb="27">
      <t>トウショ</t>
    </rPh>
    <rPh sb="27" eb="30">
      <t>ヨサンショ</t>
    </rPh>
    <phoneticPr fontId="3"/>
  </si>
  <si>
    <t>相談支援センターうぐいすサービス区分　資金収支当初予算書</t>
    <rPh sb="0" eb="2">
      <t>ソウダン</t>
    </rPh>
    <rPh sb="2" eb="4">
      <t>シエン</t>
    </rPh>
    <rPh sb="16" eb="18">
      <t>クブン</t>
    </rPh>
    <rPh sb="19" eb="21">
      <t>シキン</t>
    </rPh>
    <rPh sb="21" eb="23">
      <t>シュウシ</t>
    </rPh>
    <rPh sb="23" eb="25">
      <t>トウショ</t>
    </rPh>
    <rPh sb="25" eb="28">
      <t>ヨサンショ</t>
    </rPh>
    <phoneticPr fontId="3"/>
  </si>
  <si>
    <t>地域活動支援センターうぐいすサービス区分　資金収支当初予算書</t>
    <rPh sb="0" eb="2">
      <t>チイキ</t>
    </rPh>
    <rPh sb="2" eb="4">
      <t>カツドウ</t>
    </rPh>
    <rPh sb="4" eb="6">
      <t>シエン</t>
    </rPh>
    <rPh sb="18" eb="20">
      <t>クブン</t>
    </rPh>
    <rPh sb="21" eb="23">
      <t>シキン</t>
    </rPh>
    <rPh sb="23" eb="25">
      <t>シュウシ</t>
    </rPh>
    <rPh sb="25" eb="27">
      <t>トウショ</t>
    </rPh>
    <rPh sb="27" eb="30">
      <t>ヨサンショ</t>
    </rPh>
    <phoneticPr fontId="3"/>
  </si>
  <si>
    <t>法人本部サービス区分　資金収支当初予算書</t>
    <rPh sb="0" eb="2">
      <t>ホウジン</t>
    </rPh>
    <rPh sb="2" eb="4">
      <t>ホンブ</t>
    </rPh>
    <rPh sb="8" eb="10">
      <t>クブン</t>
    </rPh>
    <rPh sb="11" eb="13">
      <t>シキン</t>
    </rPh>
    <rPh sb="13" eb="15">
      <t>シュウシ</t>
    </rPh>
    <rPh sb="15" eb="17">
      <t>トウショ</t>
    </rPh>
    <rPh sb="17" eb="20">
      <t>ヨサンショ</t>
    </rPh>
    <phoneticPr fontId="3"/>
  </si>
  <si>
    <t>うぐいす拠点区分　資金収支当初予算書</t>
    <rPh sb="4" eb="6">
      <t>キョテン</t>
    </rPh>
    <rPh sb="6" eb="8">
      <t>クブン</t>
    </rPh>
    <rPh sb="9" eb="11">
      <t>シキン</t>
    </rPh>
    <rPh sb="11" eb="13">
      <t>シュウシ</t>
    </rPh>
    <rPh sb="13" eb="15">
      <t>トウショ</t>
    </rPh>
    <rPh sb="15" eb="18">
      <t>ヨサンショ</t>
    </rPh>
    <phoneticPr fontId="3"/>
  </si>
  <si>
    <t>資金収支当初予算内訳表</t>
    <rPh sb="0" eb="2">
      <t>シキン</t>
    </rPh>
    <rPh sb="2" eb="4">
      <t>シュウシ</t>
    </rPh>
    <rPh sb="4" eb="6">
      <t>トウショ</t>
    </rPh>
    <rPh sb="6" eb="8">
      <t>ヨサン</t>
    </rPh>
    <rPh sb="8" eb="10">
      <t>ウチワケ</t>
    </rPh>
    <rPh sb="10" eb="11">
      <t>ヒョウ</t>
    </rPh>
    <phoneticPr fontId="3"/>
  </si>
  <si>
    <t>資金収支当初予算書</t>
    <rPh sb="0" eb="2">
      <t>シキン</t>
    </rPh>
    <rPh sb="2" eb="4">
      <t>シュウシ</t>
    </rPh>
    <rPh sb="4" eb="6">
      <t>トウショ</t>
    </rPh>
    <rPh sb="6" eb="9">
      <t>ヨサンショ</t>
    </rPh>
    <phoneticPr fontId="3"/>
  </si>
  <si>
    <t>法人：社会福祉法人裾野市手をつなぐ育成会</t>
    <rPh sb="0" eb="2">
      <t>ホウジン</t>
    </rPh>
    <rPh sb="3" eb="5">
      <t>シャカイ</t>
    </rPh>
    <rPh sb="5" eb="7">
      <t>フクシ</t>
    </rPh>
    <rPh sb="7" eb="9">
      <t>ホウジン</t>
    </rPh>
    <rPh sb="9" eb="12">
      <t>スソノシ</t>
    </rPh>
    <rPh sb="12" eb="13">
      <t>テ</t>
    </rPh>
    <rPh sb="17" eb="20">
      <t>イクセイカイ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</si>
  <si>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3"/>
  </si>
  <si>
    <t>前年度予算額</t>
    <rPh sb="0" eb="3">
      <t>ゼンネンド</t>
    </rPh>
    <rPh sb="3" eb="5">
      <t>ヨサン</t>
    </rPh>
    <rPh sb="5" eb="6">
      <t>ガク</t>
    </rPh>
    <phoneticPr fontId="3"/>
  </si>
  <si>
    <t>保険料支出</t>
    <rPh sb="0" eb="3">
      <t>ホケンリョウ</t>
    </rPh>
    <rPh sb="3" eb="5">
      <t>シシュツ</t>
    </rPh>
    <phoneticPr fontId="3"/>
  </si>
  <si>
    <t>役員報酬</t>
    <rPh sb="0" eb="2">
      <t>ヤクイン</t>
    </rPh>
    <rPh sb="2" eb="4">
      <t>ホウシュウ</t>
    </rPh>
    <phoneticPr fontId="3"/>
  </si>
  <si>
    <t>広報費支出</t>
    <rPh sb="0" eb="2">
      <t>コウホウ</t>
    </rPh>
    <rPh sb="2" eb="3">
      <t>ヒ</t>
    </rPh>
    <rPh sb="3" eb="5">
      <t>シシュツ</t>
    </rPh>
    <phoneticPr fontId="3"/>
  </si>
  <si>
    <t>渉外費支出</t>
    <rPh sb="0" eb="2">
      <t>ショウガイ</t>
    </rPh>
    <rPh sb="2" eb="3">
      <t>ヒ</t>
    </rPh>
    <rPh sb="3" eb="5">
      <t>シシュツ</t>
    </rPh>
    <phoneticPr fontId="3"/>
  </si>
  <si>
    <t>その他の固定資産支出</t>
    <rPh sb="2" eb="3">
      <t>タ</t>
    </rPh>
    <rPh sb="4" eb="6">
      <t>コテイ</t>
    </rPh>
    <rPh sb="6" eb="8">
      <t>シサン</t>
    </rPh>
    <rPh sb="8" eb="10">
      <t>シシュツ</t>
    </rPh>
    <phoneticPr fontId="3"/>
  </si>
  <si>
    <t>コピー機・福祉車両リース代</t>
    <rPh sb="3" eb="4">
      <t>キ</t>
    </rPh>
    <rPh sb="5" eb="7">
      <t>フクシ</t>
    </rPh>
    <rPh sb="7" eb="9">
      <t>シャリョウ</t>
    </rPh>
    <rPh sb="12" eb="13">
      <t>ダイ</t>
    </rPh>
    <phoneticPr fontId="3"/>
  </si>
  <si>
    <t>コピー機・LEDリース代</t>
    <rPh sb="3" eb="4">
      <t>キ</t>
    </rPh>
    <rPh sb="11" eb="12">
      <t>ダイ</t>
    </rPh>
    <phoneticPr fontId="3"/>
  </si>
  <si>
    <t>ＬＥＤリース料</t>
    <rPh sb="6" eb="7">
      <t>リョウ</t>
    </rPh>
    <phoneticPr fontId="3"/>
  </si>
  <si>
    <t>理事会・評議員会等費用弁償</t>
    <rPh sb="0" eb="2">
      <t>リジ</t>
    </rPh>
    <rPh sb="2" eb="3">
      <t>カイ</t>
    </rPh>
    <rPh sb="4" eb="7">
      <t>ヒョウギイン</t>
    </rPh>
    <rPh sb="7" eb="8">
      <t>カイ</t>
    </rPh>
    <rPh sb="8" eb="9">
      <t>トウ</t>
    </rPh>
    <rPh sb="9" eb="11">
      <t>ヒヨウ</t>
    </rPh>
    <rPh sb="11" eb="13">
      <t>ベンショウ</t>
    </rPh>
    <phoneticPr fontId="3"/>
  </si>
  <si>
    <t>理事会・評議員会会議費</t>
    <rPh sb="0" eb="2">
      <t>リジ</t>
    </rPh>
    <rPh sb="2" eb="3">
      <t>カイ</t>
    </rPh>
    <rPh sb="4" eb="7">
      <t>ヒョウギイン</t>
    </rPh>
    <rPh sb="7" eb="8">
      <t>カイ</t>
    </rPh>
    <rPh sb="8" eb="11">
      <t>カイギヒ</t>
    </rPh>
    <phoneticPr fontId="3"/>
  </si>
  <si>
    <t>表彰</t>
    <rPh sb="0" eb="2">
      <t>ヒョウショウ</t>
    </rPh>
    <phoneticPr fontId="3"/>
  </si>
  <si>
    <t>本部事務費拠出金</t>
  </si>
  <si>
    <t>本部事務費拠出金</t>
    <rPh sb="0" eb="2">
      <t>ホンブ</t>
    </rPh>
    <rPh sb="2" eb="4">
      <t>ジム</t>
    </rPh>
    <rPh sb="4" eb="5">
      <t>ヒ</t>
    </rPh>
    <rPh sb="5" eb="8">
      <t>キョシュツキン</t>
    </rPh>
    <phoneticPr fontId="3"/>
  </si>
  <si>
    <t>本部事務費拠出金他</t>
    <rPh sb="0" eb="2">
      <t>ホンブ</t>
    </rPh>
    <rPh sb="2" eb="4">
      <t>ジム</t>
    </rPh>
    <rPh sb="4" eb="5">
      <t>ヒ</t>
    </rPh>
    <rPh sb="5" eb="8">
      <t>キョシュツキン</t>
    </rPh>
    <rPh sb="8" eb="9">
      <t>ホカ</t>
    </rPh>
    <phoneticPr fontId="3"/>
  </si>
  <si>
    <t>事務所家賃・職員駐車場</t>
    <rPh sb="0" eb="2">
      <t>ジム</t>
    </rPh>
    <rPh sb="2" eb="3">
      <t>ショ</t>
    </rPh>
    <rPh sb="3" eb="5">
      <t>ヤチン</t>
    </rPh>
    <rPh sb="6" eb="8">
      <t>ショクイン</t>
    </rPh>
    <rPh sb="8" eb="11">
      <t>チュウシャジョウ</t>
    </rPh>
    <phoneticPr fontId="3"/>
  </si>
  <si>
    <t>財政調整積立金</t>
    <rPh sb="0" eb="2">
      <t>ザイセイ</t>
    </rPh>
    <rPh sb="2" eb="4">
      <t>チョウセイ</t>
    </rPh>
    <rPh sb="4" eb="6">
      <t>ツミタテ</t>
    </rPh>
    <rPh sb="6" eb="7">
      <t>キン</t>
    </rPh>
    <phoneticPr fontId="3"/>
  </si>
  <si>
    <t>財政調整積立金</t>
    <rPh sb="0" eb="2">
      <t>ザイセイ</t>
    </rPh>
    <rPh sb="2" eb="4">
      <t>チョウセイ</t>
    </rPh>
    <rPh sb="4" eb="6">
      <t>ツミタテ</t>
    </rPh>
    <rPh sb="6" eb="7">
      <t>キン</t>
    </rPh>
    <phoneticPr fontId="3"/>
  </si>
  <si>
    <t>みどり作業所→就労移行　等</t>
    <rPh sb="3" eb="5">
      <t>サギョウ</t>
    </rPh>
    <rPh sb="5" eb="6">
      <t>ショ</t>
    </rPh>
    <rPh sb="7" eb="9">
      <t>シュウロウ</t>
    </rPh>
    <rPh sb="9" eb="11">
      <t>イコウ</t>
    </rPh>
    <rPh sb="12" eb="13">
      <t>トウ</t>
    </rPh>
    <phoneticPr fontId="3"/>
  </si>
  <si>
    <t>さくらんぼ拠点→うぐいす拠点　等</t>
    <rPh sb="5" eb="7">
      <t>キョテン</t>
    </rPh>
    <rPh sb="12" eb="14">
      <t>キョテン</t>
    </rPh>
    <rPh sb="15" eb="16">
      <t>トウ</t>
    </rPh>
    <phoneticPr fontId="3"/>
  </si>
  <si>
    <t>法人：裾野市手をつなぐ育成会</t>
    <rPh sb="0" eb="2">
      <t>ホウジン</t>
    </rPh>
    <rPh sb="3" eb="5">
      <t>スソノ</t>
    </rPh>
    <rPh sb="4" eb="5">
      <t>ノ</t>
    </rPh>
    <rPh sb="5" eb="6">
      <t>シ</t>
    </rPh>
    <rPh sb="6" eb="7">
      <t>テ</t>
    </rPh>
    <rPh sb="11" eb="14">
      <t>イクセイカイ</t>
    </rPh>
    <phoneticPr fontId="3"/>
  </si>
  <si>
    <t>(単位：千円)</t>
    <rPh sb="1" eb="3">
      <t>タンイ</t>
    </rPh>
    <rPh sb="4" eb="6">
      <t>センエン</t>
    </rPh>
    <phoneticPr fontId="3"/>
  </si>
  <si>
    <t>大区分</t>
    <rPh sb="0" eb="3">
      <t>ダイクブン</t>
    </rPh>
    <phoneticPr fontId="3"/>
  </si>
  <si>
    <t>備考</t>
    <rPh sb="0" eb="2">
      <t>ビコウ</t>
    </rPh>
    <phoneticPr fontId="3"/>
  </si>
  <si>
    <t>中区分</t>
    <rPh sb="0" eb="1">
      <t>チュウ</t>
    </rPh>
    <rPh sb="1" eb="3">
      <t>クブン</t>
    </rPh>
    <phoneticPr fontId="3"/>
  </si>
  <si>
    <t>【事業活動による収支】</t>
    <rPh sb="1" eb="3">
      <t>ジギョウ</t>
    </rPh>
    <rPh sb="3" eb="5">
      <t>カツドウ</t>
    </rPh>
    <rPh sb="8" eb="10">
      <t>シュウシ</t>
    </rPh>
    <phoneticPr fontId="3"/>
  </si>
  <si>
    <t>受取利息配当金収入</t>
    <rPh sb="0" eb="2">
      <t>ウケトリ</t>
    </rPh>
    <rPh sb="2" eb="4">
      <t>リソク</t>
    </rPh>
    <rPh sb="4" eb="6">
      <t>ハイトウ</t>
    </rPh>
    <rPh sb="6" eb="7">
      <t>キン</t>
    </rPh>
    <rPh sb="7" eb="9">
      <t>シュウニュウ</t>
    </rPh>
    <phoneticPr fontId="3"/>
  </si>
  <si>
    <t>事業活動収入計（1）</t>
    <rPh sb="0" eb="2">
      <t>ジギョウ</t>
    </rPh>
    <rPh sb="2" eb="4">
      <t>カツドウ</t>
    </rPh>
    <rPh sb="4" eb="6">
      <t>シュウニュウ</t>
    </rPh>
    <rPh sb="6" eb="7">
      <t>ケイ</t>
    </rPh>
    <phoneticPr fontId="3"/>
  </si>
  <si>
    <t>事業活動支出計（2）</t>
    <rPh sb="0" eb="2">
      <t>ジギョウ</t>
    </rPh>
    <rPh sb="2" eb="4">
      <t>カツドウ</t>
    </rPh>
    <rPh sb="4" eb="6">
      <t>シシュツ</t>
    </rPh>
    <rPh sb="6" eb="7">
      <t>ケイ</t>
    </rPh>
    <phoneticPr fontId="3"/>
  </si>
  <si>
    <t>事業活動資金収支差額（3）＝（1）－（2）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</si>
  <si>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【施設整備等による収支】</t>
    <rPh sb="1" eb="3">
      <t>シセツ</t>
    </rPh>
    <rPh sb="3" eb="5">
      <t>セイビ</t>
    </rPh>
    <rPh sb="5" eb="6">
      <t>トウ</t>
    </rPh>
    <rPh sb="9" eb="11">
      <t>シュウシ</t>
    </rPh>
    <phoneticPr fontId="3"/>
  </si>
  <si>
    <t>施設整備等収入計（4）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3"/>
  </si>
  <si>
    <t>施設整備等支出計（5）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3"/>
  </si>
  <si>
    <t>施設整備等資金収支差額（6）＝（4）－（5）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</si>
  <si>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【その他の活動による収支】</t>
    <rPh sb="3" eb="4">
      <t>タ</t>
    </rPh>
    <rPh sb="5" eb="7">
      <t>カツドウ</t>
    </rPh>
    <rPh sb="10" eb="12">
      <t>シュウシ</t>
    </rPh>
    <phoneticPr fontId="3"/>
  </si>
  <si>
    <t>積立資産取崩収入</t>
    <rPh sb="0" eb="2">
      <t>ツミタテ</t>
    </rPh>
    <rPh sb="2" eb="4">
      <t>シサン</t>
    </rPh>
    <rPh sb="4" eb="6">
      <t>トリクズシ</t>
    </rPh>
    <rPh sb="6" eb="8">
      <t>シュウニュウ</t>
    </rPh>
    <phoneticPr fontId="3"/>
  </si>
  <si>
    <t>その他の活動収入計（7）</t>
    <rPh sb="2" eb="3">
      <t>タ</t>
    </rPh>
    <rPh sb="4" eb="6">
      <t>カツドウ</t>
    </rPh>
    <rPh sb="6" eb="8">
      <t>シュウニュウ</t>
    </rPh>
    <rPh sb="8" eb="9">
      <t>ケイ</t>
    </rPh>
    <phoneticPr fontId="3"/>
  </si>
  <si>
    <t>その他の活動支出計（8）</t>
    <rPh sb="2" eb="3">
      <t>タ</t>
    </rPh>
    <rPh sb="4" eb="6">
      <t>カツドウ</t>
    </rPh>
    <rPh sb="6" eb="8">
      <t>シシュツ</t>
    </rPh>
    <rPh sb="8" eb="9">
      <t>ケイ</t>
    </rPh>
    <phoneticPr fontId="3"/>
  </si>
  <si>
    <t>その他の活動資金収支差額（9）＝（7）－（8）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3"/>
  </si>
  <si>
    <t>予備費支出（10）</t>
    <rPh sb="0" eb="3">
      <t>ヨビヒ</t>
    </rPh>
    <rPh sb="3" eb="5">
      <t>シシュツ</t>
    </rPh>
    <phoneticPr fontId="3"/>
  </si>
  <si>
    <r>
      <t>当期資金収支差額合計</t>
    </r>
    <r>
      <rPr>
        <b/>
        <sz val="9"/>
        <color theme="1"/>
        <rFont val="ＭＳ Ｐゴシック"/>
        <family val="3"/>
        <charset val="128"/>
        <scheme val="minor"/>
      </rPr>
      <t>（11）＝（3）＋（6）＋（9）－（10）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</si>
  <si>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前期末支払資金残高（12）</t>
    <rPh sb="0" eb="3">
      <t>ゼンキマツ</t>
    </rPh>
    <rPh sb="3" eb="5">
      <t>シハライ</t>
    </rPh>
    <rPh sb="5" eb="7">
      <t>シキン</t>
    </rPh>
    <rPh sb="7" eb="9">
      <t>ザンダカ</t>
    </rPh>
    <phoneticPr fontId="3"/>
  </si>
  <si>
    <t>当期末支払資金残高（11）＋（12）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3"/>
  </si>
  <si>
    <r>
      <t>当期資金収支差額合計</t>
    </r>
    <r>
      <rPr>
        <b/>
        <sz val="8"/>
        <color theme="1"/>
        <rFont val="ＭＳ Ｐゴシック"/>
        <family val="3"/>
        <charset val="128"/>
        <scheme val="minor"/>
      </rPr>
      <t>（11）＝（3）＋（6）＋（9）－（10）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</si>
  <si>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拠点：うぐいす拠点</t>
    <rPh sb="0" eb="2">
      <t>キョテン</t>
    </rPh>
    <rPh sb="7" eb="9">
      <t>キョテン</t>
    </rPh>
    <phoneticPr fontId="3"/>
  </si>
  <si>
    <t>リフォーム、車両購入</t>
    <rPh sb="6" eb="8">
      <t>シャリョウ</t>
    </rPh>
    <rPh sb="8" eb="10">
      <t>コウニュウ</t>
    </rPh>
    <phoneticPr fontId="3"/>
  </si>
  <si>
    <t>拠点：みどり作業所拠点</t>
    <rPh sb="0" eb="2">
      <t>キョテン</t>
    </rPh>
    <rPh sb="6" eb="8">
      <t>サギョウ</t>
    </rPh>
    <rPh sb="8" eb="9">
      <t>ショ</t>
    </rPh>
    <rPh sb="9" eb="11">
      <t>キョテン</t>
    </rPh>
    <phoneticPr fontId="3"/>
  </si>
  <si>
    <t>農園整備他</t>
    <rPh sb="0" eb="2">
      <t>ノウエン</t>
    </rPh>
    <rPh sb="2" eb="4">
      <t>セイビ</t>
    </rPh>
    <rPh sb="4" eb="5">
      <t>ホカ</t>
    </rPh>
    <phoneticPr fontId="3"/>
  </si>
  <si>
    <t>拠点：さくらんぼ拠点</t>
    <rPh sb="0" eb="2">
      <t>キョテン</t>
    </rPh>
    <rPh sb="8" eb="10">
      <t>キョテン</t>
    </rPh>
    <phoneticPr fontId="3"/>
  </si>
  <si>
    <t>令和2年度資金収支当初予算書</t>
    <rPh sb="0" eb="1">
      <t>レイ</t>
    </rPh>
    <rPh sb="1" eb="2">
      <t>ワ</t>
    </rPh>
    <rPh sb="3" eb="4">
      <t>ネン</t>
    </rPh>
    <rPh sb="4" eb="5">
      <t>ド</t>
    </rPh>
    <rPh sb="5" eb="7">
      <t>シキン</t>
    </rPh>
    <rPh sb="7" eb="9">
      <t>シュウシ</t>
    </rPh>
    <rPh sb="9" eb="11">
      <t>トウショ</t>
    </rPh>
    <rPh sb="11" eb="13">
      <t>ヨサン</t>
    </rPh>
    <rPh sb="13" eb="14">
      <t>ショ</t>
    </rPh>
    <phoneticPr fontId="3"/>
  </si>
  <si>
    <t>令和2年度資金収支当初予算内訳表</t>
    <rPh sb="0" eb="1">
      <t>レイ</t>
    </rPh>
    <rPh sb="1" eb="2">
      <t>ワ</t>
    </rPh>
    <rPh sb="3" eb="4">
      <t>ネン</t>
    </rPh>
    <rPh sb="4" eb="5">
      <t>ド</t>
    </rPh>
    <rPh sb="5" eb="7">
      <t>シキン</t>
    </rPh>
    <rPh sb="7" eb="9">
      <t>シュウシ</t>
    </rPh>
    <rPh sb="9" eb="11">
      <t>トウショ</t>
    </rPh>
    <rPh sb="11" eb="13">
      <t>ヨサン</t>
    </rPh>
    <phoneticPr fontId="3"/>
  </si>
  <si>
    <t>令和2年度うぐいす拠点区分資金収支当初予算書</t>
    <rPh sb="0" eb="1">
      <t>レイ</t>
    </rPh>
    <rPh sb="1" eb="2">
      <t>ワ</t>
    </rPh>
    <rPh sb="3" eb="4">
      <t>ネン</t>
    </rPh>
    <rPh sb="4" eb="5">
      <t>ド</t>
    </rPh>
    <rPh sb="9" eb="11">
      <t>キョテン</t>
    </rPh>
    <rPh sb="11" eb="13">
      <t>クブン</t>
    </rPh>
    <rPh sb="13" eb="15">
      <t>シキン</t>
    </rPh>
    <rPh sb="15" eb="17">
      <t>シュウシ</t>
    </rPh>
    <rPh sb="17" eb="19">
      <t>トウショ</t>
    </rPh>
    <rPh sb="19" eb="21">
      <t>ヨサン</t>
    </rPh>
    <rPh sb="21" eb="22">
      <t>ショ</t>
    </rPh>
    <phoneticPr fontId="3"/>
  </si>
  <si>
    <t>令和2年度みどり作業所拠点区分資金収支当初予算書</t>
    <rPh sb="0" eb="1">
      <t>レイ</t>
    </rPh>
    <rPh sb="1" eb="2">
      <t>ワ</t>
    </rPh>
    <rPh sb="3" eb="4">
      <t>ネン</t>
    </rPh>
    <rPh sb="4" eb="5">
      <t>ド</t>
    </rPh>
    <rPh sb="8" eb="10">
      <t>サギョウ</t>
    </rPh>
    <rPh sb="10" eb="11">
      <t>ショ</t>
    </rPh>
    <rPh sb="11" eb="13">
      <t>キョテン</t>
    </rPh>
    <rPh sb="13" eb="15">
      <t>クブン</t>
    </rPh>
    <rPh sb="15" eb="17">
      <t>シキン</t>
    </rPh>
    <rPh sb="17" eb="19">
      <t>シュウシ</t>
    </rPh>
    <rPh sb="19" eb="21">
      <t>トウショ</t>
    </rPh>
    <rPh sb="21" eb="23">
      <t>ヨサン</t>
    </rPh>
    <rPh sb="23" eb="24">
      <t>ショ</t>
    </rPh>
    <phoneticPr fontId="3"/>
  </si>
  <si>
    <t>令和2年度さくらんぼ拠点区分資金収支当初予算書</t>
    <rPh sb="0" eb="1">
      <t>レイ</t>
    </rPh>
    <rPh sb="1" eb="2">
      <t>ワ</t>
    </rPh>
    <rPh sb="3" eb="5">
      <t>ネンド</t>
    </rPh>
    <rPh sb="5" eb="7">
      <t>ヘイネンド</t>
    </rPh>
    <rPh sb="10" eb="12">
      <t>キョテン</t>
    </rPh>
    <rPh sb="12" eb="14">
      <t>クブン</t>
    </rPh>
    <rPh sb="14" eb="16">
      <t>シキン</t>
    </rPh>
    <rPh sb="16" eb="18">
      <t>シュウシ</t>
    </rPh>
    <rPh sb="18" eb="20">
      <t>トウショ</t>
    </rPh>
    <rPh sb="20" eb="22">
      <t>ヨサン</t>
    </rPh>
    <rPh sb="22" eb="23">
      <t>ショ</t>
    </rPh>
    <phoneticPr fontId="3"/>
  </si>
  <si>
    <t>（自）令和2年4月1日　　（至）令和3年3月31日</t>
    <rPh sb="1" eb="2">
      <t>ジ</t>
    </rPh>
    <rPh sb="3" eb="4">
      <t>レイ</t>
    </rPh>
    <rPh sb="4" eb="5">
      <t>ワ</t>
    </rPh>
    <rPh sb="6" eb="7">
      <t>ネン</t>
    </rPh>
    <rPh sb="7" eb="8">
      <t>ヘイネン</t>
    </rPh>
    <rPh sb="8" eb="9">
      <t>ガツ</t>
    </rPh>
    <rPh sb="10" eb="11">
      <t>ニチ</t>
    </rPh>
    <rPh sb="14" eb="15">
      <t>イタル</t>
    </rPh>
    <rPh sb="16" eb="17">
      <t>レイ</t>
    </rPh>
    <rPh sb="17" eb="18">
      <t>ワ</t>
    </rPh>
    <rPh sb="19" eb="20">
      <t>ネン</t>
    </rPh>
    <rPh sb="21" eb="22">
      <t>ゲツ</t>
    </rPh>
    <rPh sb="24" eb="25">
      <t>ニチ</t>
    </rPh>
    <phoneticPr fontId="3"/>
  </si>
  <si>
    <t>増減額</t>
    <rPh sb="0" eb="3">
      <t>ゾウゲンガク</t>
    </rPh>
    <phoneticPr fontId="3"/>
  </si>
  <si>
    <t>リフォーム代相当を本部へ
本部事務費拠出金</t>
    <rPh sb="5" eb="6">
      <t>ダイ</t>
    </rPh>
    <rPh sb="6" eb="8">
      <t>ソウトウ</t>
    </rPh>
    <rPh sb="9" eb="11">
      <t>ホンブ</t>
    </rPh>
    <rPh sb="13" eb="15">
      <t>ホンブ</t>
    </rPh>
    <rPh sb="15" eb="17">
      <t>ジム</t>
    </rPh>
    <rPh sb="17" eb="18">
      <t>ヒ</t>
    </rPh>
    <rPh sb="18" eb="20">
      <t>キョシュツ</t>
    </rPh>
    <rPh sb="20" eb="21">
      <t>キン</t>
    </rPh>
    <phoneticPr fontId="3"/>
  </si>
  <si>
    <t>相談よりリフォーム代相当
本部事務費拠出金</t>
    <rPh sb="0" eb="2">
      <t>ソウダン</t>
    </rPh>
    <rPh sb="9" eb="10">
      <t>ダイ</t>
    </rPh>
    <rPh sb="10" eb="12">
      <t>ソウトウ</t>
    </rPh>
    <rPh sb="13" eb="15">
      <t>ホンブ</t>
    </rPh>
    <rPh sb="15" eb="17">
      <t>ジム</t>
    </rPh>
    <rPh sb="17" eb="18">
      <t>ヒ</t>
    </rPh>
    <rPh sb="18" eb="20">
      <t>キョシュツ</t>
    </rPh>
    <rPh sb="20" eb="21">
      <t>キン</t>
    </rPh>
    <phoneticPr fontId="3"/>
  </si>
  <si>
    <t>各拠点より本部事務費拠出金</t>
    <rPh sb="0" eb="3">
      <t>カクキョテン</t>
    </rPh>
    <rPh sb="5" eb="7">
      <t>ホンブ</t>
    </rPh>
    <rPh sb="7" eb="9">
      <t>ジム</t>
    </rPh>
    <rPh sb="9" eb="10">
      <t>ヒ</t>
    </rPh>
    <rPh sb="10" eb="12">
      <t>キョシュツ</t>
    </rPh>
    <rPh sb="12" eb="13">
      <t>キン</t>
    </rPh>
    <phoneticPr fontId="3"/>
  </si>
  <si>
    <t>各拠点より</t>
    <rPh sb="0" eb="1">
      <t>カク</t>
    </rPh>
    <rPh sb="1" eb="3">
      <t>キョテン</t>
    </rPh>
    <phoneticPr fontId="3"/>
  </si>
  <si>
    <t>（11）+（12）</t>
  </si>
  <si>
    <t>（3）+（6）+（9）</t>
  </si>
  <si>
    <t>予備費（10）</t>
  </si>
  <si>
    <t>予定資金残高</t>
    <rPh sb="0" eb="2">
      <t>ヨテイ</t>
    </rPh>
    <rPh sb="2" eb="4">
      <t>シキン</t>
    </rPh>
    <rPh sb="4" eb="6">
      <t>ザンダカ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</si>
</sst>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;&quot;△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9" tint="-0.249977111117893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9" tint="-0.249977111117893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0" xfId="0" applyFont="1">
      <alignment vertical="center"/>
    </xf>
    <xf numFmtId="176" fontId="2" fillId="0" borderId="8" xfId="1" applyNumberFormat="1" applyFont="1" applyBorder="1">
      <alignment vertical="center"/>
    </xf>
    <xf numFmtId="176" fontId="2" fillId="0" borderId="0" xfId="1" applyNumberFormat="1" applyFont="1">
      <alignment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5" xfId="1" applyNumberFormat="1" applyFont="1" applyBorder="1">
      <alignment vertical="center"/>
    </xf>
    <xf numFmtId="176" fontId="2" fillId="0" borderId="3" xfId="1" applyNumberFormat="1" applyFont="1" applyBorder="1">
      <alignment vertical="center"/>
    </xf>
    <xf numFmtId="176" fontId="2" fillId="0" borderId="13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0" fontId="7" fillId="0" borderId="0" xfId="0" applyFont="1">
      <alignment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6" xfId="1" applyNumberFormat="1" applyFont="1" applyBorder="1">
      <alignment vertical="center"/>
    </xf>
    <xf numFmtId="176" fontId="2" fillId="0" borderId="12" xfId="1" applyNumberFormat="1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5" fillId="0" borderId="8" xfId="1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4" xfId="1" applyFont="1" applyBorder="1" applyAlignment="1">
      <alignment vertical="center" shrinkToFit="1"/>
    </xf>
    <xf numFmtId="38" fontId="6" fillId="0" borderId="7" xfId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38" fontId="6" fillId="0" borderId="15" xfId="1" applyFont="1" applyBorder="1" applyAlignment="1">
      <alignment vertical="center" shrinkToFit="1"/>
    </xf>
    <xf numFmtId="38" fontId="6" fillId="0" borderId="3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38" fontId="6" fillId="0" borderId="13" xfId="1" applyFont="1" applyBorder="1" applyAlignment="1">
      <alignment vertical="center" shrinkToFit="1"/>
    </xf>
    <xf numFmtId="38" fontId="6" fillId="0" borderId="0" xfId="1" applyFont="1" applyAlignment="1">
      <alignment horizontal="right" vertical="center" shrinkToFit="1"/>
    </xf>
    <xf numFmtId="38" fontId="6" fillId="0" borderId="11" xfId="1" applyFont="1" applyBorder="1" applyAlignment="1">
      <alignment horizontal="center" vertical="center" shrinkToFit="1"/>
    </xf>
    <xf numFmtId="38" fontId="6" fillId="0" borderId="0" xfId="1" applyFont="1" applyBorder="1" applyAlignment="1">
      <alignment vertical="center" shrinkToFit="1"/>
    </xf>
    <xf numFmtId="38" fontId="6" fillId="0" borderId="0" xfId="1" applyFont="1" applyAlignment="1">
      <alignment vertical="center" shrinkToFit="1"/>
    </xf>
    <xf numFmtId="38" fontId="2" fillId="0" borderId="0" xfId="1" applyFont="1">
      <alignment vertical="center"/>
    </xf>
    <xf numFmtId="176" fontId="8" fillId="0" borderId="8" xfId="1" applyNumberFormat="1" applyFont="1" applyBorder="1">
      <alignment vertical="center"/>
    </xf>
    <xf numFmtId="38" fontId="8" fillId="0" borderId="6" xfId="1" applyFont="1" applyBorder="1">
      <alignment vertical="center"/>
    </xf>
    <xf numFmtId="176" fontId="8" fillId="0" borderId="6" xfId="1" applyNumberFormat="1" applyFont="1" applyBorder="1">
      <alignment vertical="center"/>
    </xf>
    <xf numFmtId="176" fontId="2" fillId="0" borderId="0" xfId="0" applyNumberFormat="1" applyFont="1">
      <alignment vertical="center"/>
    </xf>
    <xf numFmtId="38" fontId="8" fillId="0" borderId="8" xfId="1" applyFont="1" applyBorder="1">
      <alignment vertical="center"/>
    </xf>
    <xf numFmtId="176" fontId="8" fillId="0" borderId="1" xfId="1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8" fillId="0" borderId="18" xfId="1" applyFont="1" applyBorder="1">
      <alignment vertical="center"/>
    </xf>
    <xf numFmtId="38" fontId="8" fillId="0" borderId="17" xfId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38" fontId="2" fillId="0" borderId="16" xfId="1" applyFont="1" applyBorder="1">
      <alignment vertical="center"/>
    </xf>
    <xf numFmtId="38" fontId="2" fillId="0" borderId="21" xfId="1" applyFont="1" applyBorder="1">
      <alignment vertical="center"/>
    </xf>
    <xf numFmtId="0" fontId="2" fillId="0" borderId="25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26" xfId="1" applyFont="1" applyBorder="1">
      <alignment vertical="center"/>
    </xf>
    <xf numFmtId="38" fontId="2" fillId="0" borderId="27" xfId="1" applyFont="1" applyBorder="1">
      <alignment vertical="center"/>
    </xf>
    <xf numFmtId="0" fontId="2" fillId="0" borderId="26" xfId="0" applyFont="1" applyBorder="1">
      <alignment vertical="center"/>
    </xf>
    <xf numFmtId="176" fontId="2" fillId="0" borderId="21" xfId="1" applyNumberFormat="1" applyFont="1" applyBorder="1">
      <alignment vertical="center"/>
    </xf>
    <xf numFmtId="176" fontId="8" fillId="0" borderId="27" xfId="1" applyNumberFormat="1" applyFont="1" applyBorder="1">
      <alignment vertical="center"/>
    </xf>
    <xf numFmtId="176" fontId="2" fillId="0" borderId="22" xfId="1" applyNumberFormat="1" applyFont="1" applyBorder="1">
      <alignment vertical="center"/>
    </xf>
    <xf numFmtId="176" fontId="2" fillId="0" borderId="27" xfId="1" applyNumberFormat="1" applyFont="1" applyBorder="1">
      <alignment vertical="center"/>
    </xf>
    <xf numFmtId="176" fontId="2" fillId="0" borderId="25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176" fontId="2" fillId="0" borderId="19" xfId="1" applyNumberFormat="1" applyFont="1" applyBorder="1">
      <alignment vertical="center"/>
    </xf>
    <xf numFmtId="38" fontId="8" fillId="0" borderId="26" xfId="1" applyFont="1" applyBorder="1">
      <alignment vertical="center"/>
    </xf>
    <xf numFmtId="38" fontId="8" fillId="0" borderId="27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176" fontId="8" fillId="0" borderId="18" xfId="1" applyNumberFormat="1" applyFont="1" applyBorder="1">
      <alignment vertical="center"/>
    </xf>
    <xf numFmtId="176" fontId="8" fillId="0" borderId="17" xfId="1" applyNumberFormat="1" applyFont="1" applyBorder="1">
      <alignment vertical="center"/>
    </xf>
    <xf numFmtId="176" fontId="2" fillId="0" borderId="1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0" fontId="8" fillId="0" borderId="26" xfId="0" applyFont="1" applyBorder="1">
      <alignment vertical="center"/>
    </xf>
    <xf numFmtId="38" fontId="6" fillId="0" borderId="11" xfId="1" applyFont="1" applyBorder="1" applyAlignment="1">
      <alignment vertical="center" shrinkToFit="1"/>
    </xf>
    <xf numFmtId="38" fontId="2" fillId="0" borderId="0" xfId="1" applyFont="1" applyBorder="1">
      <alignment vertical="center"/>
    </xf>
    <xf numFmtId="176" fontId="2" fillId="0" borderId="11" xfId="1" applyNumberFormat="1" applyFont="1" applyBorder="1" applyAlignment="1">
      <alignment horizontal="center" vertical="center"/>
    </xf>
    <xf numFmtId="38" fontId="2" fillId="0" borderId="14" xfId="1" applyFont="1" applyBorder="1">
      <alignment vertical="center"/>
    </xf>
    <xf numFmtId="0" fontId="2" fillId="0" borderId="8" xfId="0" applyFont="1" applyBorder="1" applyAlignment="1">
      <alignment vertical="center" shrinkToFit="1"/>
    </xf>
    <xf numFmtId="38" fontId="8" fillId="0" borderId="0" xfId="1" applyFont="1" applyBorder="1">
      <alignment vertical="center"/>
    </xf>
    <xf numFmtId="38" fontId="8" fillId="0" borderId="19" xfId="1" applyFont="1" applyBorder="1">
      <alignment vertical="center"/>
    </xf>
    <xf numFmtId="38" fontId="2" fillId="0" borderId="22" xfId="1" applyFont="1" applyBorder="1">
      <alignment vertical="center"/>
    </xf>
    <xf numFmtId="38" fontId="8" fillId="0" borderId="25" xfId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176" fontId="6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38" fontId="10" fillId="0" borderId="18" xfId="1" applyFont="1" applyBorder="1">
      <alignment vertical="center"/>
    </xf>
    <xf numFmtId="38" fontId="10" fillId="0" borderId="17" xfId="1" applyFont="1" applyBorder="1">
      <alignment vertical="center"/>
    </xf>
    <xf numFmtId="38" fontId="11" fillId="0" borderId="17" xfId="1" applyFont="1" applyBorder="1">
      <alignment vertical="center"/>
    </xf>
    <xf numFmtId="38" fontId="10" fillId="0" borderId="6" xfId="1" applyFont="1" applyBorder="1">
      <alignment vertical="center"/>
    </xf>
    <xf numFmtId="38" fontId="10" fillId="0" borderId="8" xfId="1" applyFont="1" applyBorder="1">
      <alignment vertical="center"/>
    </xf>
    <xf numFmtId="38" fontId="11" fillId="0" borderId="8" xfId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8" xfId="1" applyFont="1" applyBorder="1">
      <alignment vertical="center"/>
    </xf>
    <xf numFmtId="38" fontId="9" fillId="0" borderId="8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21" xfId="1" applyFont="1" applyBorder="1">
      <alignment vertical="center"/>
    </xf>
    <xf numFmtId="38" fontId="9" fillId="0" borderId="21" xfId="1" applyFont="1" applyBorder="1">
      <alignment vertical="center"/>
    </xf>
    <xf numFmtId="38" fontId="10" fillId="0" borderId="26" xfId="1" applyFont="1" applyBorder="1">
      <alignment vertical="center"/>
    </xf>
    <xf numFmtId="38" fontId="10" fillId="0" borderId="27" xfId="1" applyFont="1" applyBorder="1">
      <alignment vertical="center"/>
    </xf>
    <xf numFmtId="38" fontId="11" fillId="0" borderId="27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3" xfId="1" applyFont="1" applyBorder="1">
      <alignment vertical="center"/>
    </xf>
    <xf numFmtId="38" fontId="9" fillId="0" borderId="13" xfId="1" applyFont="1" applyBorder="1">
      <alignment vertical="center"/>
    </xf>
    <xf numFmtId="176" fontId="6" fillId="0" borderId="9" xfId="1" applyNumberFormat="1" applyFont="1" applyBorder="1">
      <alignment vertical="center"/>
    </xf>
    <xf numFmtId="176" fontId="9" fillId="0" borderId="9" xfId="1" applyNumberFormat="1" applyFont="1" applyBorder="1">
      <alignment vertical="center"/>
    </xf>
    <xf numFmtId="176" fontId="10" fillId="0" borderId="8" xfId="1" applyNumberFormat="1" applyFont="1" applyBorder="1">
      <alignment vertical="center"/>
    </xf>
    <xf numFmtId="176" fontId="11" fillId="0" borderId="8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176" fontId="9" fillId="0" borderId="8" xfId="1" applyNumberFormat="1" applyFont="1" applyBorder="1">
      <alignment vertical="center"/>
    </xf>
    <xf numFmtId="176" fontId="6" fillId="0" borderId="21" xfId="1" applyNumberFormat="1" applyFont="1" applyBorder="1">
      <alignment vertical="center"/>
    </xf>
    <xf numFmtId="176" fontId="9" fillId="0" borderId="21" xfId="1" applyNumberFormat="1" applyFont="1" applyBorder="1">
      <alignment vertical="center"/>
    </xf>
    <xf numFmtId="176" fontId="10" fillId="0" borderId="27" xfId="1" applyNumberFormat="1" applyFont="1" applyBorder="1">
      <alignment vertical="center"/>
    </xf>
    <xf numFmtId="176" fontId="11" fillId="0" borderId="27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27" xfId="1" applyFont="1" applyBorder="1">
      <alignment vertical="center"/>
    </xf>
    <xf numFmtId="38" fontId="6" fillId="0" borderId="26" xfId="1" applyFont="1" applyBorder="1">
      <alignment vertical="center"/>
    </xf>
    <xf numFmtId="176" fontId="6" fillId="0" borderId="27" xfId="1" applyNumberFormat="1" applyFont="1" applyBorder="1">
      <alignment vertical="center"/>
    </xf>
    <xf numFmtId="176" fontId="9" fillId="0" borderId="27" xfId="1" applyNumberFormat="1" applyFont="1" applyBorder="1">
      <alignment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176" fontId="6" fillId="0" borderId="17" xfId="1" applyNumberFormat="1" applyFont="1" applyBorder="1">
      <alignment vertical="center"/>
    </xf>
    <xf numFmtId="176" fontId="9" fillId="0" borderId="17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9" fillId="0" borderId="13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76" fontId="9" fillId="0" borderId="0" xfId="1" applyNumberFormat="1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6" fillId="0" borderId="9" xfId="1" applyNumberFormat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6" fontId="6" fillId="0" borderId="3" xfId="1" applyNumberFormat="1" applyFont="1" applyBorder="1" applyAlignment="1">
      <alignment horizontal="center" vertical="center" shrinkToFit="1"/>
    </xf>
    <xf numFmtId="176" fontId="9" fillId="0" borderId="3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8" fillId="0" borderId="0" xfId="0" applyFont="1">
      <alignment vertical="center"/>
    </xf>
    <xf numFmtId="176" fontId="8" fillId="0" borderId="8" xfId="1" applyNumberFormat="1" applyFont="1" applyBorder="1" applyAlignment="1">
      <alignment vertical="center" shrinkToFit="1"/>
    </xf>
    <xf numFmtId="0" fontId="12" fillId="0" borderId="6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7" xfId="0" applyFont="1" applyBorder="1">
      <alignment vertical="center"/>
    </xf>
    <xf numFmtId="38" fontId="12" fillId="0" borderId="8" xfId="1" applyFont="1" applyBorder="1">
      <alignment vertical="center"/>
    </xf>
    <xf numFmtId="38" fontId="12" fillId="0" borderId="6" xfId="1" applyFont="1" applyBorder="1">
      <alignment vertical="center"/>
    </xf>
    <xf numFmtId="176" fontId="12" fillId="0" borderId="8" xfId="1" applyNumberFormat="1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3" xfId="0" applyFont="1" applyBorder="1">
      <alignment vertical="center"/>
    </xf>
    <xf numFmtId="176" fontId="12" fillId="0" borderId="3" xfId="1" applyNumberFormat="1" applyFont="1" applyBorder="1">
      <alignment vertical="center"/>
    </xf>
    <xf numFmtId="0" fontId="12" fillId="0" borderId="1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28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32" xfId="0" applyFont="1" applyBorder="1">
      <alignment vertical="center"/>
    </xf>
    <xf numFmtId="0" fontId="18" fillId="0" borderId="11" xfId="0" applyFont="1" applyBorder="1">
      <alignment vertical="center"/>
    </xf>
    <xf numFmtId="0" fontId="19" fillId="0" borderId="34" xfId="0" applyFont="1" applyBorder="1">
      <alignment vertical="center"/>
    </xf>
    <xf numFmtId="0" fontId="20" fillId="0" borderId="2" xfId="0" applyFont="1" applyBorder="1">
      <alignment vertical="center"/>
    </xf>
    <xf numFmtId="176" fontId="2" fillId="0" borderId="2" xfId="1" applyNumberFormat="1" applyFont="1" applyBorder="1">
      <alignment vertical="center"/>
    </xf>
    <xf numFmtId="0" fontId="0" fillId="0" borderId="35" xfId="0" applyBorder="1">
      <alignment vertical="center"/>
    </xf>
    <xf numFmtId="0" fontId="6" fillId="0" borderId="36" xfId="0" applyFont="1" applyBorder="1">
      <alignment vertical="center"/>
    </xf>
    <xf numFmtId="0" fontId="0" fillId="0" borderId="37" xfId="0" applyBorder="1">
      <alignment vertical="center"/>
    </xf>
    <xf numFmtId="176" fontId="0" fillId="0" borderId="0" xfId="0" applyNumberFormat="1">
      <alignment vertical="center"/>
    </xf>
    <xf numFmtId="0" fontId="19" fillId="0" borderId="38" xfId="0" applyFont="1" applyBorder="1">
      <alignment vertical="center"/>
    </xf>
    <xf numFmtId="0" fontId="20" fillId="0" borderId="39" xfId="0" applyFont="1" applyBorder="1">
      <alignment vertical="center"/>
    </xf>
    <xf numFmtId="176" fontId="18" fillId="0" borderId="40" xfId="1" applyNumberFormat="1" applyFont="1" applyBorder="1">
      <alignment vertical="center"/>
    </xf>
    <xf numFmtId="176" fontId="18" fillId="0" borderId="39" xfId="1" applyNumberFormat="1" applyFont="1" applyBorder="1">
      <alignment vertical="center"/>
    </xf>
    <xf numFmtId="0" fontId="0" fillId="0" borderId="41" xfId="0" applyBorder="1">
      <alignment vertical="center"/>
    </xf>
    <xf numFmtId="0" fontId="19" fillId="0" borderId="42" xfId="0" applyFont="1" applyBorder="1">
      <alignment vertical="center"/>
    </xf>
    <xf numFmtId="0" fontId="20" fillId="0" borderId="43" xfId="0" applyFont="1" applyBorder="1">
      <alignment vertical="center"/>
    </xf>
    <xf numFmtId="176" fontId="18" fillId="0" borderId="44" xfId="1" applyNumberFormat="1" applyFont="1" applyBorder="1">
      <alignment vertical="center"/>
    </xf>
    <xf numFmtId="176" fontId="18" fillId="0" borderId="43" xfId="1" applyNumberFormat="1" applyFont="1" applyBorder="1">
      <alignment vertical="center"/>
    </xf>
    <xf numFmtId="0" fontId="0" fillId="0" borderId="45" xfId="0" applyBorder="1">
      <alignment vertical="center"/>
    </xf>
    <xf numFmtId="0" fontId="10" fillId="0" borderId="36" xfId="0" applyFont="1" applyBorder="1">
      <alignment vertical="center"/>
    </xf>
    <xf numFmtId="0" fontId="19" fillId="0" borderId="36" xfId="0" applyFont="1" applyBorder="1">
      <alignment vertical="center"/>
    </xf>
    <xf numFmtId="0" fontId="20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39" xfId="0" applyFont="1" applyBorder="1">
      <alignment vertical="center"/>
    </xf>
    <xf numFmtId="176" fontId="17" fillId="0" borderId="40" xfId="1" applyNumberFormat="1" applyFont="1" applyBorder="1">
      <alignment vertical="center"/>
    </xf>
    <xf numFmtId="176" fontId="17" fillId="0" borderId="39" xfId="1" applyNumberFormat="1" applyFont="1" applyBorder="1">
      <alignment vertical="center"/>
    </xf>
    <xf numFmtId="0" fontId="15" fillId="0" borderId="41" xfId="0" applyFont="1" applyBorder="1">
      <alignment vertical="center"/>
    </xf>
    <xf numFmtId="0" fontId="15" fillId="0" borderId="37" xfId="0" applyFont="1" applyBorder="1">
      <alignment vertical="center"/>
    </xf>
    <xf numFmtId="0" fontId="19" fillId="0" borderId="46" xfId="0" applyFont="1" applyBorder="1">
      <alignment vertical="center"/>
    </xf>
    <xf numFmtId="0" fontId="20" fillId="0" borderId="47" xfId="0" applyFont="1" applyBorder="1">
      <alignment vertical="center"/>
    </xf>
    <xf numFmtId="176" fontId="18" fillId="0" borderId="30" xfId="1" applyNumberFormat="1" applyFont="1" applyBorder="1">
      <alignment vertical="center"/>
    </xf>
    <xf numFmtId="176" fontId="18" fillId="0" borderId="47" xfId="1" applyNumberFormat="1" applyFont="1" applyBorder="1">
      <alignment vertical="center"/>
    </xf>
    <xf numFmtId="0" fontId="0" fillId="0" borderId="48" xfId="0" applyBorder="1">
      <alignment vertical="center"/>
    </xf>
    <xf numFmtId="0" fontId="18" fillId="0" borderId="0" xfId="0" applyFont="1">
      <alignment vertical="center"/>
    </xf>
    <xf numFmtId="0" fontId="21" fillId="0" borderId="28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0" xfId="0" applyFont="1">
      <alignment vertical="center"/>
    </xf>
    <xf numFmtId="0" fontId="20" fillId="0" borderId="32" xfId="0" applyFont="1" applyBorder="1">
      <alignment vertical="center"/>
    </xf>
    <xf numFmtId="0" fontId="20" fillId="0" borderId="11" xfId="0" applyFont="1" applyBorder="1">
      <alignment vertical="center"/>
    </xf>
    <xf numFmtId="0" fontId="22" fillId="0" borderId="13" xfId="0" applyFont="1" applyBorder="1" applyAlignment="1">
      <alignment horizontal="center" vertical="center" shrinkToFit="1"/>
    </xf>
    <xf numFmtId="176" fontId="18" fillId="0" borderId="5" xfId="1" applyNumberFormat="1" applyFont="1" applyBorder="1">
      <alignment vertical="center"/>
    </xf>
    <xf numFmtId="0" fontId="23" fillId="0" borderId="37" xfId="0" applyFont="1" applyBorder="1">
      <alignment vertical="center"/>
    </xf>
    <xf numFmtId="0" fontId="23" fillId="0" borderId="0" xfId="0" applyFont="1">
      <alignment vertical="center"/>
    </xf>
    <xf numFmtId="176" fontId="18" fillId="0" borderId="8" xfId="1" applyNumberFormat="1" applyFont="1" applyBorder="1">
      <alignment vertical="center"/>
    </xf>
    <xf numFmtId="0" fontId="14" fillId="0" borderId="41" xfId="0" applyFont="1" applyBorder="1">
      <alignment vertical="center"/>
    </xf>
    <xf numFmtId="0" fontId="14" fillId="0" borderId="37" xfId="0" applyFont="1" applyBorder="1">
      <alignment vertical="center"/>
    </xf>
    <xf numFmtId="176" fontId="2" fillId="0" borderId="44" xfId="1" applyNumberFormat="1" applyFont="1" applyBorder="1">
      <alignment vertical="center"/>
    </xf>
    <xf numFmtId="0" fontId="25" fillId="0" borderId="37" xfId="0" applyFont="1" applyBorder="1">
      <alignment vertical="center"/>
    </xf>
    <xf numFmtId="0" fontId="21" fillId="0" borderId="37" xfId="0" applyFont="1" applyBorder="1">
      <alignment vertical="center"/>
    </xf>
    <xf numFmtId="0" fontId="21" fillId="0" borderId="37" xfId="0" applyFont="1" applyBorder="1" applyAlignment="1">
      <alignment horizontal="right" vertical="center"/>
    </xf>
    <xf numFmtId="49" fontId="0" fillId="0" borderId="37" xfId="0" applyNumberFormat="1" applyBorder="1">
      <alignment vertical="center"/>
    </xf>
    <xf numFmtId="49" fontId="26" fillId="0" borderId="37" xfId="0" applyNumberFormat="1" applyFont="1" applyBorder="1">
      <alignment vertical="center"/>
    </xf>
    <xf numFmtId="0" fontId="22" fillId="0" borderId="37" xfId="0" applyFont="1" applyBorder="1" applyAlignment="1">
      <alignment vertical="center" shrinkToFit="1"/>
    </xf>
    <xf numFmtId="176" fontId="2" fillId="0" borderId="0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right" vertical="center"/>
    </xf>
    <xf numFmtId="38" fontId="6" fillId="0" borderId="8" xfId="1" applyFont="1" applyBorder="1" applyAlignment="1">
      <alignment vertical="center" wrapText="1" shrinkToFit="1"/>
    </xf>
    <xf numFmtId="177" fontId="2" fillId="0" borderId="0" xfId="0" applyNumberFormat="1" applyFont="1">
      <alignment vertical="center"/>
    </xf>
    <xf numFmtId="0" fontId="19" fillId="0" borderId="42" xfId="0" applyFont="1" applyFill="1" applyBorder="1">
      <alignment vertical="center"/>
    </xf>
    <xf numFmtId="0" fontId="20" fillId="0" borderId="43" xfId="0" applyFont="1" applyFill="1" applyBorder="1">
      <alignment vertical="center"/>
    </xf>
    <xf numFmtId="176" fontId="18" fillId="0" borderId="44" xfId="1" applyNumberFormat="1" applyFont="1" applyFill="1" applyBorder="1">
      <alignment vertical="center"/>
    </xf>
    <xf numFmtId="176" fontId="18" fillId="0" borderId="43" xfId="1" applyNumberFormat="1" applyFont="1" applyFill="1" applyBorder="1">
      <alignment vertical="center"/>
    </xf>
    <xf numFmtId="0" fontId="10" fillId="0" borderId="36" xfId="0" applyFont="1" applyFill="1" applyBorder="1">
      <alignment vertical="center"/>
    </xf>
    <xf numFmtId="0" fontId="6" fillId="0" borderId="0" xfId="0" applyFont="1" applyFill="1" applyBorder="1">
      <alignment vertical="center"/>
    </xf>
    <xf numFmtId="176" fontId="2" fillId="0" borderId="8" xfId="1" applyNumberFormat="1" applyFont="1" applyFill="1" applyBorder="1">
      <alignment vertical="center"/>
    </xf>
    <xf numFmtId="176" fontId="2" fillId="0" borderId="0" xfId="1" applyNumberFormat="1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opLeftCell="A31" workbookViewId="0">
      <selection activeCell="E42" sqref="E42"/>
    </sheetView>
  </sheetViews>
  <sheetFormatPr defaultRowHeight="13.5" x14ac:dyDescent="0.15"/>
  <cols>
    <col min="1" max="1" width="3.625" style="236" customWidth="1"/>
    <col min="2" max="2" width="37.875" style="236" customWidth="1"/>
    <col min="3" max="5" width="10.625" customWidth="1"/>
    <col min="6" max="6" width="15.625" customWidth="1"/>
  </cols>
  <sheetData>
    <row r="1" spans="1:10" s="197" customFormat="1" ht="17.25" x14ac:dyDescent="0.15">
      <c r="A1" s="270" t="s">
        <v>285</v>
      </c>
      <c r="B1" s="270"/>
      <c r="C1" s="270"/>
      <c r="D1" s="270"/>
      <c r="E1" s="270"/>
      <c r="F1" s="270"/>
    </row>
    <row r="2" spans="1:10" s="197" customFormat="1" x14ac:dyDescent="0.15">
      <c r="A2" s="271" t="s">
        <v>290</v>
      </c>
      <c r="B2" s="271"/>
      <c r="C2" s="271"/>
      <c r="D2" s="271"/>
      <c r="E2" s="271"/>
      <c r="F2" s="271"/>
      <c r="G2" s="182"/>
      <c r="H2" s="182"/>
      <c r="I2" s="182"/>
    </row>
    <row r="3" spans="1:10" ht="14.25" thickBot="1" x14ac:dyDescent="0.2">
      <c r="A3" s="198" t="s">
        <v>256</v>
      </c>
      <c r="B3" s="199"/>
      <c r="C3" s="199"/>
      <c r="D3" s="199"/>
      <c r="E3" s="199"/>
      <c r="F3" s="200" t="s">
        <v>257</v>
      </c>
    </row>
    <row r="4" spans="1:10" x14ac:dyDescent="0.15">
      <c r="A4" s="201" t="s">
        <v>258</v>
      </c>
      <c r="B4" s="202"/>
      <c r="C4" s="272" t="s">
        <v>235</v>
      </c>
      <c r="D4" s="272" t="s">
        <v>236</v>
      </c>
      <c r="E4" s="272" t="s">
        <v>291</v>
      </c>
      <c r="F4" s="274" t="s">
        <v>259</v>
      </c>
      <c r="H4" s="258"/>
      <c r="I4" s="258"/>
      <c r="J4" s="258"/>
    </row>
    <row r="5" spans="1:10" x14ac:dyDescent="0.15">
      <c r="A5" s="203"/>
      <c r="B5" s="204" t="s">
        <v>260</v>
      </c>
      <c r="C5" s="273"/>
      <c r="D5" s="273"/>
      <c r="E5" s="273"/>
      <c r="F5" s="275"/>
    </row>
    <row r="6" spans="1:10" x14ac:dyDescent="0.15">
      <c r="A6" s="205" t="s">
        <v>261</v>
      </c>
      <c r="B6" s="206"/>
      <c r="C6" s="27"/>
      <c r="D6" s="207"/>
      <c r="E6" s="27"/>
      <c r="F6" s="208"/>
    </row>
    <row r="7" spans="1:10" x14ac:dyDescent="0.15">
      <c r="A7" s="209" t="s">
        <v>4</v>
      </c>
      <c r="B7" s="114"/>
      <c r="C7" s="24">
        <f>うぐいす当初予算!C7+みどり当初予算!C7+さくらんぼ当初予算!C7</f>
        <v>40000</v>
      </c>
      <c r="D7" s="30">
        <f>うぐいす当初予算!D7+みどり当初予算!D7+さくらんぼ当初予算!D7</f>
        <v>40000</v>
      </c>
      <c r="E7" s="24">
        <f>C7-D7</f>
        <v>0</v>
      </c>
      <c r="F7" s="210"/>
      <c r="H7" s="211">
        <f>C7+D7</f>
        <v>80000</v>
      </c>
    </row>
    <row r="8" spans="1:10" x14ac:dyDescent="0.15">
      <c r="A8" s="209" t="s">
        <v>5</v>
      </c>
      <c r="B8" s="114"/>
      <c r="C8" s="24">
        <f>うぐいす当初予算!C8+みどり当初予算!C8+さくらんぼ当初予算!C8</f>
        <v>167256</v>
      </c>
      <c r="D8" s="30">
        <f>うぐいす当初予算!D8+みどり当初予算!D8+さくらんぼ当初予算!D8</f>
        <v>168449</v>
      </c>
      <c r="E8" s="24">
        <f t="shared" ref="E8:E55" si="0">C8-D8</f>
        <v>-1193</v>
      </c>
      <c r="F8" s="210"/>
      <c r="H8" s="211">
        <f t="shared" ref="H8:H55" si="1">C8+D8</f>
        <v>335705</v>
      </c>
    </row>
    <row r="9" spans="1:10" x14ac:dyDescent="0.15">
      <c r="A9" s="209"/>
      <c r="B9" s="114" t="s">
        <v>6</v>
      </c>
      <c r="C9" s="24">
        <f>うぐいす当初予算!C9+みどり当初予算!C9+さくらんぼ当初予算!C9</f>
        <v>129811</v>
      </c>
      <c r="D9" s="30">
        <f>うぐいす当初予算!D9+みどり当初予算!D9+さくらんぼ当初予算!D9</f>
        <v>131907</v>
      </c>
      <c r="E9" s="24">
        <f t="shared" si="0"/>
        <v>-2096</v>
      </c>
      <c r="F9" s="210"/>
      <c r="H9" s="211">
        <f t="shared" si="1"/>
        <v>261718</v>
      </c>
    </row>
    <row r="10" spans="1:10" x14ac:dyDescent="0.15">
      <c r="A10" s="209"/>
      <c r="B10" s="114" t="s">
        <v>11</v>
      </c>
      <c r="C10" s="24">
        <f>うぐいす当初予算!C10+みどり当初予算!C10+さくらんぼ当初予算!C10</f>
        <v>1</v>
      </c>
      <c r="D10" s="30">
        <f>うぐいす当初予算!D10+みどり当初予算!D10+さくらんぼ当初予算!D10</f>
        <v>260</v>
      </c>
      <c r="E10" s="24">
        <f t="shared" si="0"/>
        <v>-259</v>
      </c>
      <c r="F10" s="210"/>
      <c r="H10" s="211">
        <f t="shared" si="1"/>
        <v>261</v>
      </c>
    </row>
    <row r="11" spans="1:10" x14ac:dyDescent="0.15">
      <c r="A11" s="209"/>
      <c r="B11" s="114" t="s">
        <v>12</v>
      </c>
      <c r="C11" s="24">
        <f>うぐいす当初予算!C11+みどり当初予算!C11+さくらんぼ当初予算!C11</f>
        <v>1400</v>
      </c>
      <c r="D11" s="30">
        <f>うぐいす当初予算!D11+みどり当初予算!D11+さくらんぼ当初予算!D11</f>
        <v>1560</v>
      </c>
      <c r="E11" s="24">
        <f t="shared" si="0"/>
        <v>-160</v>
      </c>
      <c r="F11" s="210"/>
      <c r="H11" s="211">
        <f t="shared" si="1"/>
        <v>2960</v>
      </c>
    </row>
    <row r="12" spans="1:10" x14ac:dyDescent="0.15">
      <c r="A12" s="209"/>
      <c r="B12" s="114" t="s">
        <v>14</v>
      </c>
      <c r="C12" s="24">
        <f>うぐいす当初予算!C12+みどり当初予算!C12+さくらんぼ当初予算!C12</f>
        <v>2376</v>
      </c>
      <c r="D12" s="30">
        <f>うぐいす当初予算!D12+みどり当初予算!D12+さくらんぼ当初予算!D12</f>
        <v>2800</v>
      </c>
      <c r="E12" s="24">
        <f t="shared" si="0"/>
        <v>-424</v>
      </c>
      <c r="F12" s="210"/>
      <c r="H12" s="211">
        <f t="shared" si="1"/>
        <v>5176</v>
      </c>
    </row>
    <row r="13" spans="1:10" x14ac:dyDescent="0.15">
      <c r="A13" s="209"/>
      <c r="B13" s="114" t="s">
        <v>15</v>
      </c>
      <c r="C13" s="24">
        <f>うぐいす当初予算!C13+みどり当初予算!C13+さくらんぼ当初予算!C13</f>
        <v>33668</v>
      </c>
      <c r="D13" s="30">
        <f>うぐいす当初予算!D13+みどり当初予算!D13+さくらんぼ当初予算!D13</f>
        <v>31922</v>
      </c>
      <c r="E13" s="24">
        <f t="shared" si="0"/>
        <v>1746</v>
      </c>
      <c r="F13" s="210"/>
      <c r="H13" s="211">
        <f t="shared" si="1"/>
        <v>65590</v>
      </c>
    </row>
    <row r="14" spans="1:10" x14ac:dyDescent="0.15">
      <c r="A14" s="209" t="s">
        <v>20</v>
      </c>
      <c r="B14" s="114"/>
      <c r="C14" s="24">
        <f>うぐいす当初予算!C14+みどり当初予算!C14+さくらんぼ当初予算!C14</f>
        <v>0</v>
      </c>
      <c r="D14" s="30">
        <f>うぐいす当初予算!D14+みどり当初予算!D14+さくらんぼ当初予算!D14</f>
        <v>0</v>
      </c>
      <c r="E14" s="24">
        <f t="shared" si="0"/>
        <v>0</v>
      </c>
      <c r="F14" s="210"/>
      <c r="H14" s="211">
        <f t="shared" si="1"/>
        <v>0</v>
      </c>
    </row>
    <row r="15" spans="1:10" x14ac:dyDescent="0.15">
      <c r="A15" s="209" t="s">
        <v>21</v>
      </c>
      <c r="B15" s="114"/>
      <c r="C15" s="24">
        <f>うぐいす当初予算!C15+みどり当初予算!C15+さくらんぼ当初予算!C15</f>
        <v>0</v>
      </c>
      <c r="D15" s="30">
        <f>うぐいす当初予算!D15+みどり当初予算!D15+さくらんぼ当初予算!D15</f>
        <v>0</v>
      </c>
      <c r="E15" s="24">
        <f t="shared" si="0"/>
        <v>0</v>
      </c>
      <c r="F15" s="210"/>
      <c r="H15" s="211">
        <f t="shared" si="1"/>
        <v>0</v>
      </c>
    </row>
    <row r="16" spans="1:10" x14ac:dyDescent="0.15">
      <c r="A16" s="209" t="s">
        <v>262</v>
      </c>
      <c r="B16" s="114"/>
      <c r="C16" s="24">
        <f>うぐいす当初予算!C16+みどり当初予算!C16+さくらんぼ当初予算!C16</f>
        <v>3</v>
      </c>
      <c r="D16" s="30">
        <f>うぐいす当初予算!D16+みどり当初予算!D16+さくらんぼ当初予算!D16</f>
        <v>11</v>
      </c>
      <c r="E16" s="24">
        <f t="shared" si="0"/>
        <v>-8</v>
      </c>
      <c r="F16" s="210"/>
      <c r="H16" s="211">
        <f t="shared" si="1"/>
        <v>14</v>
      </c>
    </row>
    <row r="17" spans="1:8" ht="14.25" thickBot="1" x14ac:dyDescent="0.2">
      <c r="A17" s="209" t="s">
        <v>23</v>
      </c>
      <c r="B17" s="114"/>
      <c r="C17" s="24">
        <f>うぐいす当初予算!C17+みどり当初予算!C17+さくらんぼ当初予算!C17</f>
        <v>1213</v>
      </c>
      <c r="D17" s="30">
        <f>うぐいす当初予算!D17+みどり当初予算!D17+さくらんぼ当初予算!D17</f>
        <v>1090</v>
      </c>
      <c r="E17" s="24">
        <f t="shared" si="0"/>
        <v>123</v>
      </c>
      <c r="F17" s="210"/>
      <c r="H17" s="211">
        <f t="shared" si="1"/>
        <v>2303</v>
      </c>
    </row>
    <row r="18" spans="1:8" ht="14.25" thickBot="1" x14ac:dyDescent="0.2">
      <c r="A18" s="212" t="s">
        <v>263</v>
      </c>
      <c r="B18" s="213"/>
      <c r="C18" s="214">
        <f>うぐいす当初予算!C18+みどり当初予算!C18+さくらんぼ当初予算!C18</f>
        <v>208472</v>
      </c>
      <c r="D18" s="215">
        <f>うぐいす当初予算!D18+みどり当初予算!D18+さくらんぼ当初予算!D18</f>
        <v>209550</v>
      </c>
      <c r="E18" s="214">
        <f t="shared" si="0"/>
        <v>-1078</v>
      </c>
      <c r="F18" s="216"/>
      <c r="H18" s="211">
        <f t="shared" si="1"/>
        <v>418022</v>
      </c>
    </row>
    <row r="19" spans="1:8" x14ac:dyDescent="0.15">
      <c r="A19" s="209" t="s">
        <v>29</v>
      </c>
      <c r="B19" s="114"/>
      <c r="C19" s="24">
        <v>137131</v>
      </c>
      <c r="D19" s="30">
        <f>うぐいす当初予算!D19+みどり当初予算!D19+さくらんぼ当初予算!D19</f>
        <v>133911</v>
      </c>
      <c r="E19" s="24">
        <f t="shared" si="0"/>
        <v>3220</v>
      </c>
      <c r="F19" s="210"/>
      <c r="H19" s="211">
        <f t="shared" si="1"/>
        <v>271042</v>
      </c>
    </row>
    <row r="20" spans="1:8" x14ac:dyDescent="0.15">
      <c r="A20" s="209" t="s">
        <v>35</v>
      </c>
      <c r="B20" s="114"/>
      <c r="C20" s="24">
        <f>うぐいす当初予算!C20+みどり当初予算!C20+さくらんぼ当初予算!C20</f>
        <v>9558</v>
      </c>
      <c r="D20" s="30">
        <f>うぐいす当初予算!D20+みどり当初予算!D20+さくらんぼ当初予算!D20</f>
        <v>9330</v>
      </c>
      <c r="E20" s="24">
        <f t="shared" si="0"/>
        <v>228</v>
      </c>
      <c r="F20" s="210"/>
      <c r="H20" s="211">
        <f t="shared" si="1"/>
        <v>18888</v>
      </c>
    </row>
    <row r="21" spans="1:8" x14ac:dyDescent="0.15">
      <c r="A21" s="209" t="s">
        <v>43</v>
      </c>
      <c r="B21" s="114"/>
      <c r="C21" s="24">
        <f>うぐいす当初予算!C21+みどり当初予算!C21+さくらんぼ当初予算!C21</f>
        <v>20937</v>
      </c>
      <c r="D21" s="30">
        <f>うぐいす当初予算!D21+みどり当初予算!D21+さくらんぼ当初予算!D21</f>
        <v>18761</v>
      </c>
      <c r="E21" s="24">
        <f t="shared" si="0"/>
        <v>2176</v>
      </c>
      <c r="F21" s="210"/>
      <c r="H21" s="211">
        <f t="shared" si="1"/>
        <v>39698</v>
      </c>
    </row>
    <row r="22" spans="1:8" x14ac:dyDescent="0.15">
      <c r="A22" s="209" t="s">
        <v>61</v>
      </c>
      <c r="B22" s="114"/>
      <c r="C22" s="24">
        <f>うぐいす当初予算!C22+みどり当初予算!C22+さくらんぼ当初予算!C22</f>
        <v>40000</v>
      </c>
      <c r="D22" s="30">
        <f>うぐいす当初予算!D22+みどり当初予算!D22+さくらんぼ当初予算!D22</f>
        <v>40000</v>
      </c>
      <c r="E22" s="24">
        <f t="shared" si="0"/>
        <v>0</v>
      </c>
      <c r="F22" s="210"/>
      <c r="H22" s="211">
        <f t="shared" si="1"/>
        <v>80000</v>
      </c>
    </row>
    <row r="23" spans="1:8" x14ac:dyDescent="0.15">
      <c r="A23" s="209" t="s">
        <v>66</v>
      </c>
      <c r="B23" s="114"/>
      <c r="C23" s="24">
        <f>うぐいす当初予算!C23+みどり当初予算!C23+さくらんぼ当初予算!C23</f>
        <v>0</v>
      </c>
      <c r="D23" s="30">
        <f>うぐいす当初予算!D23+みどり当初予算!D23+さくらんぼ当初予算!D23</f>
        <v>0</v>
      </c>
      <c r="E23" s="24">
        <f t="shared" si="0"/>
        <v>0</v>
      </c>
      <c r="F23" s="210"/>
      <c r="H23" s="211">
        <f t="shared" si="1"/>
        <v>0</v>
      </c>
    </row>
    <row r="24" spans="1:8" x14ac:dyDescent="0.15">
      <c r="A24" s="209" t="s">
        <v>67</v>
      </c>
      <c r="B24" s="114"/>
      <c r="C24" s="24">
        <f>うぐいす当初予算!C24+みどり当初予算!C24+さくらんぼ当初予算!C24</f>
        <v>0</v>
      </c>
      <c r="D24" s="30">
        <f>うぐいす当初予算!D24+みどり当初予算!D24+さくらんぼ当初予算!D24</f>
        <v>0</v>
      </c>
      <c r="E24" s="24">
        <f t="shared" si="0"/>
        <v>0</v>
      </c>
      <c r="F24" s="210"/>
      <c r="H24" s="211">
        <f t="shared" si="1"/>
        <v>0</v>
      </c>
    </row>
    <row r="25" spans="1:8" ht="14.25" thickBot="1" x14ac:dyDescent="0.2">
      <c r="A25" s="209" t="s">
        <v>68</v>
      </c>
      <c r="B25" s="114"/>
      <c r="C25" s="24">
        <f>うぐいす当初予算!C25+みどり当初予算!C25+さくらんぼ当初予算!C25</f>
        <v>600</v>
      </c>
      <c r="D25" s="30">
        <f>うぐいす当初予算!D25+みどり当初予算!D25+さくらんぼ当初予算!D25</f>
        <v>600</v>
      </c>
      <c r="E25" s="24">
        <f t="shared" si="0"/>
        <v>0</v>
      </c>
      <c r="F25" s="210"/>
      <c r="H25" s="211">
        <f t="shared" si="1"/>
        <v>1200</v>
      </c>
    </row>
    <row r="26" spans="1:8" ht="14.25" thickBot="1" x14ac:dyDescent="0.2">
      <c r="A26" s="212" t="s">
        <v>264</v>
      </c>
      <c r="B26" s="213"/>
      <c r="C26" s="214">
        <f>SUM(C19:C25)</f>
        <v>208226</v>
      </c>
      <c r="D26" s="214">
        <f>SUM(D19:D25)</f>
        <v>202602</v>
      </c>
      <c r="E26" s="214">
        <f>C26-D26</f>
        <v>5624</v>
      </c>
      <c r="F26" s="216"/>
      <c r="H26" s="211">
        <f t="shared" si="1"/>
        <v>410828</v>
      </c>
    </row>
    <row r="27" spans="1:8" ht="14.25" thickBot="1" x14ac:dyDescent="0.2">
      <c r="A27" s="217" t="s">
        <v>265</v>
      </c>
      <c r="B27" s="218"/>
      <c r="C27" s="219">
        <f>C18-C26</f>
        <v>246</v>
      </c>
      <c r="D27" s="220">
        <f>うぐいす当初予算!D27+みどり当初予算!D27+さくらんぼ当初予算!D27</f>
        <v>6948</v>
      </c>
      <c r="E27" s="219">
        <f t="shared" si="0"/>
        <v>-6702</v>
      </c>
      <c r="F27" s="221"/>
      <c r="H27" s="211">
        <f t="shared" si="1"/>
        <v>7194</v>
      </c>
    </row>
    <row r="28" spans="1:8" x14ac:dyDescent="0.15">
      <c r="A28" s="222" t="s">
        <v>266</v>
      </c>
      <c r="B28" s="114"/>
      <c r="C28" s="24"/>
      <c r="D28" s="30"/>
      <c r="E28" s="24"/>
      <c r="F28" s="210"/>
      <c r="H28" s="211">
        <f t="shared" si="1"/>
        <v>0</v>
      </c>
    </row>
    <row r="29" spans="1:8" x14ac:dyDescent="0.15">
      <c r="A29" s="209" t="s">
        <v>73</v>
      </c>
      <c r="B29" s="114"/>
      <c r="C29" s="24">
        <f>うぐいす当初予算!C29+みどり当初予算!C29+さくらんぼ当初予算!C29</f>
        <v>0</v>
      </c>
      <c r="D29" s="30">
        <f>うぐいす当初予算!D29+みどり当初予算!D29+さくらんぼ当初予算!D29</f>
        <v>2550</v>
      </c>
      <c r="E29" s="24">
        <f t="shared" si="0"/>
        <v>-2550</v>
      </c>
      <c r="F29" s="210"/>
      <c r="H29" s="211">
        <f t="shared" si="1"/>
        <v>2550</v>
      </c>
    </row>
    <row r="30" spans="1:8" x14ac:dyDescent="0.15">
      <c r="A30" s="209" t="s">
        <v>75</v>
      </c>
      <c r="B30" s="114"/>
      <c r="C30" s="24">
        <f>うぐいす当初予算!C30+みどり当初予算!C30+さくらんぼ当初予算!C30</f>
        <v>0</v>
      </c>
      <c r="D30" s="30">
        <f>うぐいす当初予算!D30+みどり当初予算!D30+さくらんぼ当初予算!D30</f>
        <v>0</v>
      </c>
      <c r="E30" s="24">
        <f t="shared" si="0"/>
        <v>0</v>
      </c>
      <c r="F30" s="210"/>
      <c r="H30" s="211">
        <f t="shared" si="1"/>
        <v>0</v>
      </c>
    </row>
    <row r="31" spans="1:8" x14ac:dyDescent="0.15">
      <c r="A31" s="209" t="s">
        <v>77</v>
      </c>
      <c r="B31" s="114"/>
      <c r="C31" s="24">
        <f>うぐいす当初予算!C31+みどり当初予算!C31+さくらんぼ当初予算!C31</f>
        <v>0</v>
      </c>
      <c r="D31" s="30">
        <f>うぐいす当初予算!D31+みどり当初予算!D31+さくらんぼ当初予算!D31</f>
        <v>0</v>
      </c>
      <c r="E31" s="24">
        <f t="shared" si="0"/>
        <v>0</v>
      </c>
      <c r="F31" s="210"/>
      <c r="H31" s="211">
        <f t="shared" si="1"/>
        <v>0</v>
      </c>
    </row>
    <row r="32" spans="1:8" x14ac:dyDescent="0.15">
      <c r="A32" s="209" t="s">
        <v>78</v>
      </c>
      <c r="B32" s="114"/>
      <c r="C32" s="24">
        <f>うぐいす当初予算!C32+みどり当初予算!C32+さくらんぼ当初予算!C32</f>
        <v>0</v>
      </c>
      <c r="D32" s="30">
        <f>うぐいす当初予算!D32+みどり当初予算!D32+さくらんぼ当初予算!D32</f>
        <v>0</v>
      </c>
      <c r="E32" s="24">
        <f t="shared" si="0"/>
        <v>0</v>
      </c>
      <c r="F32" s="210"/>
      <c r="H32" s="211">
        <f t="shared" si="1"/>
        <v>0</v>
      </c>
    </row>
    <row r="33" spans="1:8" ht="14.25" thickBot="1" x14ac:dyDescent="0.2">
      <c r="A33" s="209" t="s">
        <v>81</v>
      </c>
      <c r="B33" s="114"/>
      <c r="C33" s="24">
        <f>うぐいす当初予算!C33+みどり当初予算!C33+さくらんぼ当初予算!C33</f>
        <v>0</v>
      </c>
      <c r="D33" s="30">
        <f>うぐいす当初予算!D33+みどり当初予算!D33+さくらんぼ当初予算!D33</f>
        <v>0</v>
      </c>
      <c r="E33" s="24">
        <f t="shared" si="0"/>
        <v>0</v>
      </c>
      <c r="F33" s="210"/>
      <c r="H33" s="211">
        <f t="shared" si="1"/>
        <v>0</v>
      </c>
    </row>
    <row r="34" spans="1:8" ht="14.25" thickBot="1" x14ac:dyDescent="0.2">
      <c r="A34" s="212" t="s">
        <v>267</v>
      </c>
      <c r="B34" s="213"/>
      <c r="C34" s="214">
        <f>うぐいす当初予算!C34+みどり当初予算!C34+さくらんぼ当初予算!C34</f>
        <v>0</v>
      </c>
      <c r="D34" s="215">
        <f>うぐいす当初予算!D34+みどり当初予算!D34+さくらんぼ当初予算!D34</f>
        <v>2550</v>
      </c>
      <c r="E34" s="214">
        <f t="shared" si="0"/>
        <v>-2550</v>
      </c>
      <c r="F34" s="216"/>
      <c r="H34" s="211">
        <f t="shared" si="1"/>
        <v>2550</v>
      </c>
    </row>
    <row r="35" spans="1:8" x14ac:dyDescent="0.15">
      <c r="A35" s="209" t="s">
        <v>83</v>
      </c>
      <c r="B35" s="114"/>
      <c r="C35" s="24">
        <f>うぐいす当初予算!C35+みどり当初予算!C35+さくらんぼ当初予算!C35</f>
        <v>0</v>
      </c>
      <c r="D35" s="30">
        <f>うぐいす当初予算!D35+みどり当初予算!D35+さくらんぼ当初予算!D35</f>
        <v>0</v>
      </c>
      <c r="E35" s="24">
        <f t="shared" si="0"/>
        <v>0</v>
      </c>
      <c r="F35" s="210"/>
      <c r="H35" s="211">
        <f t="shared" si="1"/>
        <v>0</v>
      </c>
    </row>
    <row r="36" spans="1:8" x14ac:dyDescent="0.15">
      <c r="A36" s="209" t="s">
        <v>84</v>
      </c>
      <c r="B36" s="114"/>
      <c r="C36" s="24">
        <f>うぐいす当初予算!C36+みどり当初予算!C36+さくらんぼ当初予算!C36</f>
        <v>0</v>
      </c>
      <c r="D36" s="30">
        <f>うぐいす当初予算!D36+みどり当初予算!D36+さくらんぼ当初予算!D36</f>
        <v>10390</v>
      </c>
      <c r="E36" s="24">
        <f t="shared" si="0"/>
        <v>-10390</v>
      </c>
      <c r="F36" s="210"/>
      <c r="H36" s="211">
        <f t="shared" si="1"/>
        <v>10390</v>
      </c>
    </row>
    <row r="37" spans="1:8" x14ac:dyDescent="0.15">
      <c r="A37" s="209" t="s">
        <v>89</v>
      </c>
      <c r="B37" s="114"/>
      <c r="C37" s="24">
        <f>うぐいす当初予算!C37+みどり当初予算!C37+さくらんぼ当初予算!C37</f>
        <v>0</v>
      </c>
      <c r="D37" s="30">
        <f>うぐいす当初予算!D37+みどり当初予算!D37+さくらんぼ当初予算!D37</f>
        <v>0</v>
      </c>
      <c r="E37" s="24">
        <f t="shared" si="0"/>
        <v>0</v>
      </c>
      <c r="F37" s="210"/>
      <c r="H37" s="211">
        <f t="shared" si="1"/>
        <v>0</v>
      </c>
    </row>
    <row r="38" spans="1:8" x14ac:dyDescent="0.15">
      <c r="A38" s="209" t="s">
        <v>90</v>
      </c>
      <c r="B38" s="114"/>
      <c r="C38" s="24">
        <f>うぐいす当初予算!C38+みどり当初予算!C38+さくらんぼ当初予算!C38</f>
        <v>0</v>
      </c>
      <c r="D38" s="30">
        <f>うぐいす当初予算!D38+みどり当初予算!D38+さくらんぼ当初予算!D38</f>
        <v>0</v>
      </c>
      <c r="E38" s="24">
        <f t="shared" si="0"/>
        <v>0</v>
      </c>
      <c r="F38" s="210"/>
      <c r="H38" s="211">
        <f t="shared" si="1"/>
        <v>0</v>
      </c>
    </row>
    <row r="39" spans="1:8" ht="14.25" thickBot="1" x14ac:dyDescent="0.2">
      <c r="A39" s="209" t="s">
        <v>91</v>
      </c>
      <c r="B39" s="114"/>
      <c r="C39" s="24">
        <f>うぐいす当初予算!C39+みどり当初予算!C39+さくらんぼ当初予算!C39</f>
        <v>0</v>
      </c>
      <c r="D39" s="30">
        <f>うぐいす当初予算!D39+みどり当初予算!D39+さくらんぼ当初予算!D39</f>
        <v>0</v>
      </c>
      <c r="E39" s="24">
        <f t="shared" si="0"/>
        <v>0</v>
      </c>
      <c r="F39" s="210"/>
      <c r="H39" s="211">
        <f t="shared" si="1"/>
        <v>0</v>
      </c>
    </row>
    <row r="40" spans="1:8" ht="14.25" thickBot="1" x14ac:dyDescent="0.2">
      <c r="A40" s="212" t="s">
        <v>268</v>
      </c>
      <c r="B40" s="213"/>
      <c r="C40" s="214">
        <f>うぐいす当初予算!C40+みどり当初予算!C40+さくらんぼ当初予算!C40</f>
        <v>0</v>
      </c>
      <c r="D40" s="215">
        <f>うぐいす当初予算!D40+みどり当初予算!D40+さくらんぼ当初予算!D40</f>
        <v>10390</v>
      </c>
      <c r="E40" s="214">
        <f t="shared" si="0"/>
        <v>-10390</v>
      </c>
      <c r="F40" s="216"/>
      <c r="H40" s="211">
        <f t="shared" si="1"/>
        <v>10390</v>
      </c>
    </row>
    <row r="41" spans="1:8" ht="14.25" thickBot="1" x14ac:dyDescent="0.2">
      <c r="A41" s="217" t="s">
        <v>269</v>
      </c>
      <c r="B41" s="218"/>
      <c r="C41" s="219">
        <f>うぐいす当初予算!C41+みどり当初予算!C41+さくらんぼ当初予算!C41</f>
        <v>0</v>
      </c>
      <c r="D41" s="220">
        <f>うぐいす当初予算!D41+みどり当初予算!D41+さくらんぼ当初予算!D41</f>
        <v>-7840</v>
      </c>
      <c r="E41" s="219">
        <f t="shared" si="0"/>
        <v>7840</v>
      </c>
      <c r="F41" s="221"/>
      <c r="H41" s="211">
        <f t="shared" si="1"/>
        <v>-7840</v>
      </c>
    </row>
    <row r="42" spans="1:8" x14ac:dyDescent="0.15">
      <c r="A42" s="223" t="s">
        <v>270</v>
      </c>
      <c r="B42" s="224"/>
      <c r="C42" s="24"/>
      <c r="D42" s="30"/>
      <c r="E42" s="24"/>
      <c r="F42" s="210"/>
      <c r="H42" s="211">
        <f t="shared" si="1"/>
        <v>0</v>
      </c>
    </row>
    <row r="43" spans="1:8" x14ac:dyDescent="0.15">
      <c r="A43" s="209" t="s">
        <v>271</v>
      </c>
      <c r="B43" s="225"/>
      <c r="C43" s="24">
        <f>うぐいす当初予算!C43+みどり当初予算!C43+さくらんぼ当初予算!C43</f>
        <v>0</v>
      </c>
      <c r="D43" s="30">
        <f>うぐいす当初予算!D43+みどり当初予算!D43+さくらんぼ当初予算!D43</f>
        <v>4500</v>
      </c>
      <c r="E43" s="24">
        <f t="shared" si="0"/>
        <v>-4500</v>
      </c>
      <c r="F43" s="210"/>
      <c r="H43" s="211"/>
    </row>
    <row r="44" spans="1:8" x14ac:dyDescent="0.15">
      <c r="A44" s="209" t="s">
        <v>100</v>
      </c>
      <c r="B44" s="114"/>
      <c r="C44" s="24">
        <f>うぐいす当初予算!C44+みどり当初予算!C44+さくらんぼ当初予算!C44</f>
        <v>5092</v>
      </c>
      <c r="D44" s="30">
        <f>うぐいす当初予算!D44+みどり当初予算!D44+さくらんぼ当初予算!D44</f>
        <v>14100</v>
      </c>
      <c r="E44" s="24">
        <f t="shared" si="0"/>
        <v>-9008</v>
      </c>
      <c r="F44" s="210"/>
      <c r="H44" s="211">
        <f t="shared" si="1"/>
        <v>19192</v>
      </c>
    </row>
    <row r="45" spans="1:8" ht="14.25" thickBot="1" x14ac:dyDescent="0.2">
      <c r="A45" s="209" t="s">
        <v>101</v>
      </c>
      <c r="B45" s="114"/>
      <c r="C45" s="24">
        <f>うぐいす当初予算!C45+みどり当初予算!C45+さくらんぼ当初予算!C45</f>
        <v>0</v>
      </c>
      <c r="D45" s="30">
        <f>うぐいす当初予算!D45+みどり当初予算!D45+さくらんぼ当初予算!D45</f>
        <v>0</v>
      </c>
      <c r="E45" s="24">
        <f t="shared" si="0"/>
        <v>0</v>
      </c>
      <c r="F45" s="210"/>
      <c r="H45" s="211">
        <f t="shared" si="1"/>
        <v>0</v>
      </c>
    </row>
    <row r="46" spans="1:8" ht="14.25" thickBot="1" x14ac:dyDescent="0.2">
      <c r="A46" s="212" t="s">
        <v>272</v>
      </c>
      <c r="B46" s="226"/>
      <c r="C46" s="227">
        <f>うぐいす当初予算!C46+みどり当初予算!C46+さくらんぼ当初予算!C46</f>
        <v>5092</v>
      </c>
      <c r="D46" s="228">
        <f>うぐいす当初予算!D46+みどり当初予算!D46+さくらんぼ当初予算!D46</f>
        <v>18600</v>
      </c>
      <c r="E46" s="227">
        <f t="shared" si="0"/>
        <v>-13508</v>
      </c>
      <c r="F46" s="229"/>
      <c r="H46" s="211">
        <f t="shared" si="1"/>
        <v>23692</v>
      </c>
    </row>
    <row r="47" spans="1:8" x14ac:dyDescent="0.15">
      <c r="A47" s="209" t="s">
        <v>104</v>
      </c>
      <c r="B47" s="225"/>
      <c r="C47" s="24">
        <f>うぐいす当初予算!C47+みどり当初予算!C47+さくらんぼ当初予算!C47</f>
        <v>216</v>
      </c>
      <c r="D47" s="30">
        <f>うぐいす当初予算!D47+みどり当初予算!D47+さくらんぼ当初予算!D47</f>
        <v>16000</v>
      </c>
      <c r="E47" s="24">
        <f t="shared" si="0"/>
        <v>-15784</v>
      </c>
      <c r="F47" s="230"/>
      <c r="H47" s="211">
        <f t="shared" si="1"/>
        <v>16216</v>
      </c>
    </row>
    <row r="48" spans="1:8" x14ac:dyDescent="0.15">
      <c r="A48" s="209" t="s">
        <v>107</v>
      </c>
      <c r="B48" s="114"/>
      <c r="C48" s="24">
        <f>うぐいす当初予算!C48+みどり当初予算!C48+さくらんぼ当初予算!C48</f>
        <v>5092</v>
      </c>
      <c r="D48" s="30">
        <f>うぐいす当初予算!D48+みどり当初予算!D48+さくらんぼ当初予算!D48</f>
        <v>14100</v>
      </c>
      <c r="E48" s="24">
        <f t="shared" si="0"/>
        <v>-9008</v>
      </c>
      <c r="F48" s="210"/>
      <c r="H48" s="211">
        <f t="shared" si="1"/>
        <v>19192</v>
      </c>
    </row>
    <row r="49" spans="1:8" ht="14.25" thickBot="1" x14ac:dyDescent="0.2">
      <c r="A49" s="209" t="s">
        <v>108</v>
      </c>
      <c r="B49" s="114"/>
      <c r="C49" s="24">
        <f>うぐいす当初予算!C49+みどり当初予算!C49+さくらんぼ当初予算!C49</f>
        <v>0</v>
      </c>
      <c r="D49" s="30">
        <f>うぐいす当初予算!D49+みどり当初予算!D49+さくらんぼ当初予算!D49</f>
        <v>0</v>
      </c>
      <c r="E49" s="24">
        <f t="shared" si="0"/>
        <v>0</v>
      </c>
      <c r="F49" s="210"/>
      <c r="H49" s="211">
        <f t="shared" si="1"/>
        <v>0</v>
      </c>
    </row>
    <row r="50" spans="1:8" ht="14.25" thickBot="1" x14ac:dyDescent="0.2">
      <c r="A50" s="212" t="s">
        <v>273</v>
      </c>
      <c r="B50" s="213"/>
      <c r="C50" s="214">
        <f>うぐいす当初予算!C50+みどり当初予算!C50+さくらんぼ当初予算!C50</f>
        <v>5308</v>
      </c>
      <c r="D50" s="215">
        <f>うぐいす当初予算!D50+みどり当初予算!D50+さくらんぼ当初予算!D50</f>
        <v>30100</v>
      </c>
      <c r="E50" s="214">
        <f t="shared" si="0"/>
        <v>-24792</v>
      </c>
      <c r="F50" s="216"/>
      <c r="H50" s="211">
        <f t="shared" si="1"/>
        <v>35408</v>
      </c>
    </row>
    <row r="51" spans="1:8" ht="14.25" thickBot="1" x14ac:dyDescent="0.2">
      <c r="A51" s="217" t="s">
        <v>274</v>
      </c>
      <c r="B51" s="218"/>
      <c r="C51" s="219">
        <f>うぐいす当初予算!C51+みどり当初予算!C51+さくらんぼ当初予算!C51</f>
        <v>-216</v>
      </c>
      <c r="D51" s="220">
        <f>うぐいす当初予算!D51+みどり当初予算!D51+さくらんぼ当初予算!D51</f>
        <v>-11500</v>
      </c>
      <c r="E51" s="219">
        <f t="shared" si="0"/>
        <v>11284</v>
      </c>
      <c r="F51" s="221"/>
      <c r="H51" s="211">
        <f t="shared" si="1"/>
        <v>-11716</v>
      </c>
    </row>
    <row r="52" spans="1:8" ht="14.25" thickBot="1" x14ac:dyDescent="0.2">
      <c r="A52" s="222" t="s">
        <v>275</v>
      </c>
      <c r="B52" s="114"/>
      <c r="C52" s="24">
        <v>15450</v>
      </c>
      <c r="D52" s="30">
        <f>うぐいす当初予算!D52+みどり当初予算!D52+さくらんぼ当初予算!D52</f>
        <v>23545</v>
      </c>
      <c r="E52" s="24">
        <f t="shared" si="0"/>
        <v>-8095</v>
      </c>
      <c r="F52" s="210"/>
      <c r="H52" s="211">
        <f t="shared" si="1"/>
        <v>38995</v>
      </c>
    </row>
    <row r="53" spans="1:8" ht="14.25" thickBot="1" x14ac:dyDescent="0.2">
      <c r="A53" s="231" t="s">
        <v>276</v>
      </c>
      <c r="B53" s="232"/>
      <c r="C53" s="233">
        <f>うぐいす当初予算!C53+みどり当初予算!C53+さくらんぼ当初予算!C53</f>
        <v>-15420</v>
      </c>
      <c r="D53" s="234">
        <f>うぐいす当初予算!D53+みどり当初予算!D53+さくらんぼ当初予算!D53</f>
        <v>-35937</v>
      </c>
      <c r="E53" s="233">
        <f t="shared" si="0"/>
        <v>20517</v>
      </c>
      <c r="F53" s="235"/>
      <c r="H53" s="211">
        <f t="shared" si="1"/>
        <v>-51357</v>
      </c>
    </row>
    <row r="54" spans="1:8" ht="14.25" thickBot="1" x14ac:dyDescent="0.2">
      <c r="A54" s="212" t="s">
        <v>277</v>
      </c>
      <c r="B54" s="213"/>
      <c r="C54" s="214">
        <f>うぐいす当初予算!C54+みどり当初予算!C54+さくらんぼ当初予算!C54</f>
        <v>34240</v>
      </c>
      <c r="D54" s="215">
        <f>うぐいす当初予算!D54+みどり当初予算!D54+さくらんぼ当初予算!D54</f>
        <v>70177</v>
      </c>
      <c r="E54" s="214">
        <f t="shared" si="0"/>
        <v>-35937</v>
      </c>
      <c r="F54" s="216"/>
      <c r="H54" s="211">
        <f t="shared" si="1"/>
        <v>104417</v>
      </c>
    </row>
    <row r="55" spans="1:8" ht="14.25" thickBot="1" x14ac:dyDescent="0.2">
      <c r="A55" s="217" t="s">
        <v>278</v>
      </c>
      <c r="B55" s="218"/>
      <c r="C55" s="219">
        <f>うぐいす当初予算!C55+みどり当初予算!C55+さくらんぼ当初予算!C55</f>
        <v>18820</v>
      </c>
      <c r="D55" s="220">
        <f>うぐいす当初予算!D55+みどり当初予算!D55+さくらんぼ当初予算!D55</f>
        <v>34240</v>
      </c>
      <c r="E55" s="219">
        <f t="shared" si="0"/>
        <v>-15420</v>
      </c>
      <c r="F55" s="221"/>
      <c r="H55" s="211">
        <f t="shared" si="1"/>
        <v>53060</v>
      </c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6"/>
  <sheetViews>
    <sheetView topLeftCell="A110" zoomScaleNormal="100" workbookViewId="0">
      <selection activeCell="A132" sqref="A1:I132"/>
    </sheetView>
  </sheetViews>
  <sheetFormatPr defaultRowHeight="12" x14ac:dyDescent="0.15"/>
  <cols>
    <col min="1" max="4" width="2.625" style="1" customWidth="1"/>
    <col min="5" max="5" width="28.625" style="1" customWidth="1"/>
    <col min="6" max="6" width="11.125" style="25" customWidth="1"/>
    <col min="7" max="7" width="11.375" style="25" bestFit="1" customWidth="1"/>
    <col min="8" max="8" width="11.375" style="25" customWidth="1"/>
    <col min="9" max="9" width="22.625" style="61" customWidth="1"/>
    <col min="10" max="16384" width="9" style="1"/>
  </cols>
  <sheetData>
    <row r="1" spans="1:9" ht="13.5" x14ac:dyDescent="0.15">
      <c r="A1" s="32" t="s">
        <v>220</v>
      </c>
      <c r="I1" s="58"/>
    </row>
    <row r="2" spans="1:9" ht="18" customHeight="1" x14ac:dyDescent="0.15">
      <c r="A2" s="293" t="s">
        <v>229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15">
      <c r="I4" s="58" t="s">
        <v>0</v>
      </c>
    </row>
    <row r="5" spans="1:9" x14ac:dyDescent="0.15">
      <c r="A5" s="294" t="s">
        <v>1</v>
      </c>
      <c r="B5" s="295"/>
      <c r="C5" s="295"/>
      <c r="D5" s="2"/>
      <c r="E5" s="2"/>
      <c r="F5" s="33" t="s">
        <v>235</v>
      </c>
      <c r="G5" s="26" t="s">
        <v>236</v>
      </c>
      <c r="H5" s="26" t="s">
        <v>115</v>
      </c>
      <c r="I5" s="59" t="s">
        <v>116</v>
      </c>
    </row>
    <row r="6" spans="1:9" x14ac:dyDescent="0.15">
      <c r="A6" s="296" t="s">
        <v>2</v>
      </c>
      <c r="B6" s="288" t="s">
        <v>3</v>
      </c>
      <c r="C6" s="70" t="s">
        <v>4</v>
      </c>
      <c r="D6" s="71"/>
      <c r="E6" s="72"/>
      <c r="F6" s="73">
        <v>0</v>
      </c>
      <c r="G6" s="73">
        <v>0</v>
      </c>
      <c r="H6" s="96">
        <f>F6-G6</f>
        <v>0</v>
      </c>
      <c r="I6" s="51"/>
    </row>
    <row r="7" spans="1:9" x14ac:dyDescent="0.15">
      <c r="A7" s="285"/>
      <c r="B7" s="288"/>
      <c r="C7" s="6" t="s">
        <v>5</v>
      </c>
      <c r="D7" s="7"/>
      <c r="E7" s="8"/>
      <c r="F7" s="64">
        <f>SUM(F8,F13,F14,F16,F17)</f>
        <v>10790000</v>
      </c>
      <c r="G7" s="64">
        <f>SUM(G8,G13,G14,G16,G17)</f>
        <v>9229000</v>
      </c>
      <c r="H7" s="63">
        <f>F7-G7</f>
        <v>1561000</v>
      </c>
      <c r="I7" s="52"/>
    </row>
    <row r="8" spans="1:9" x14ac:dyDescent="0.15">
      <c r="A8" s="285"/>
      <c r="B8" s="288"/>
      <c r="C8" s="6"/>
      <c r="D8" s="8" t="s">
        <v>6</v>
      </c>
      <c r="F8" s="46">
        <f>SUM(F9:F12)</f>
        <v>0</v>
      </c>
      <c r="G8" s="46">
        <f>SUM(G9:G12)</f>
        <v>0</v>
      </c>
      <c r="H8" s="24">
        <f>F8-G8</f>
        <v>0</v>
      </c>
      <c r="I8" s="52"/>
    </row>
    <row r="9" spans="1:9" x14ac:dyDescent="0.15">
      <c r="A9" s="285"/>
      <c r="B9" s="288"/>
      <c r="C9" s="6"/>
      <c r="D9" s="7"/>
      <c r="E9" s="1" t="s">
        <v>7</v>
      </c>
      <c r="F9" s="46"/>
      <c r="G9" s="46"/>
      <c r="H9" s="24"/>
      <c r="I9" s="52"/>
    </row>
    <row r="10" spans="1:9" x14ac:dyDescent="0.15">
      <c r="A10" s="285"/>
      <c r="B10" s="288"/>
      <c r="C10" s="6"/>
      <c r="D10" s="7"/>
      <c r="E10" s="8" t="s">
        <v>8</v>
      </c>
      <c r="F10" s="46"/>
      <c r="G10" s="46"/>
      <c r="H10" s="24"/>
      <c r="I10" s="52"/>
    </row>
    <row r="11" spans="1:9" x14ac:dyDescent="0.15">
      <c r="A11" s="285"/>
      <c r="B11" s="288"/>
      <c r="C11" s="6"/>
      <c r="D11" s="7"/>
      <c r="E11" s="8" t="s">
        <v>9</v>
      </c>
      <c r="F11" s="46"/>
      <c r="G11" s="46"/>
      <c r="H11" s="24"/>
      <c r="I11" s="52"/>
    </row>
    <row r="12" spans="1:9" x14ac:dyDescent="0.15">
      <c r="A12" s="285"/>
      <c r="B12" s="288"/>
      <c r="C12" s="6"/>
      <c r="D12" s="7"/>
      <c r="E12" s="8" t="s">
        <v>10</v>
      </c>
      <c r="F12" s="46"/>
      <c r="G12" s="46"/>
      <c r="H12" s="24"/>
      <c r="I12" s="52"/>
    </row>
    <row r="13" spans="1:9" x14ac:dyDescent="0.15">
      <c r="A13" s="285"/>
      <c r="B13" s="288"/>
      <c r="C13" s="6"/>
      <c r="D13" s="7" t="s">
        <v>11</v>
      </c>
      <c r="E13" s="8"/>
      <c r="F13" s="46">
        <v>0</v>
      </c>
      <c r="G13" s="46">
        <v>0</v>
      </c>
      <c r="H13" s="24">
        <f>F13-G13</f>
        <v>0</v>
      </c>
      <c r="I13" s="52"/>
    </row>
    <row r="14" spans="1:9" x14ac:dyDescent="0.15">
      <c r="A14" s="285"/>
      <c r="B14" s="288"/>
      <c r="C14" s="6"/>
      <c r="D14" s="7" t="s">
        <v>12</v>
      </c>
      <c r="E14" s="8"/>
      <c r="F14" s="46">
        <f>F15</f>
        <v>0</v>
      </c>
      <c r="G14" s="46">
        <f>G15</f>
        <v>0</v>
      </c>
      <c r="H14" s="24">
        <f>F14-G14</f>
        <v>0</v>
      </c>
      <c r="I14" s="52"/>
    </row>
    <row r="15" spans="1:9" x14ac:dyDescent="0.15">
      <c r="A15" s="285"/>
      <c r="B15" s="288"/>
      <c r="C15" s="6"/>
      <c r="D15" s="7"/>
      <c r="E15" s="8" t="s">
        <v>13</v>
      </c>
      <c r="F15" s="46"/>
      <c r="G15" s="46"/>
      <c r="H15" s="24"/>
      <c r="I15" s="52"/>
    </row>
    <row r="16" spans="1:9" x14ac:dyDescent="0.15">
      <c r="A16" s="285"/>
      <c r="B16" s="288"/>
      <c r="C16" s="6"/>
      <c r="D16" s="7" t="s">
        <v>14</v>
      </c>
      <c r="E16" s="8"/>
      <c r="F16" s="46">
        <v>0</v>
      </c>
      <c r="G16" s="46">
        <v>0</v>
      </c>
      <c r="H16" s="24">
        <f>F16-G16</f>
        <v>0</v>
      </c>
      <c r="I16" s="52"/>
    </row>
    <row r="17" spans="1:9" x14ac:dyDescent="0.15">
      <c r="A17" s="285"/>
      <c r="B17" s="288"/>
      <c r="C17" s="6"/>
      <c r="D17" s="7" t="s">
        <v>15</v>
      </c>
      <c r="E17" s="8"/>
      <c r="F17" s="46">
        <f>SUM(F18:F22)</f>
        <v>10790000</v>
      </c>
      <c r="G17" s="46">
        <f>SUM(G18:G22)</f>
        <v>9229000</v>
      </c>
      <c r="H17" s="24">
        <f>F17-G17</f>
        <v>1561000</v>
      </c>
      <c r="I17" s="52"/>
    </row>
    <row r="18" spans="1:9" x14ac:dyDescent="0.15">
      <c r="A18" s="285"/>
      <c r="B18" s="288"/>
      <c r="C18" s="6"/>
      <c r="D18" s="7"/>
      <c r="E18" s="8" t="s">
        <v>16</v>
      </c>
      <c r="F18" s="46"/>
      <c r="G18" s="46"/>
      <c r="H18" s="24"/>
      <c r="I18" s="52"/>
    </row>
    <row r="19" spans="1:9" x14ac:dyDescent="0.15">
      <c r="A19" s="285"/>
      <c r="B19" s="288"/>
      <c r="C19" s="6"/>
      <c r="D19" s="7"/>
      <c r="E19" s="8" t="s">
        <v>17</v>
      </c>
      <c r="F19" s="46"/>
      <c r="G19" s="46"/>
      <c r="H19" s="24"/>
      <c r="I19" s="52"/>
    </row>
    <row r="20" spans="1:9" x14ac:dyDescent="0.15">
      <c r="A20" s="285"/>
      <c r="B20" s="288"/>
      <c r="C20" s="6"/>
      <c r="D20" s="7"/>
      <c r="E20" s="8" t="s">
        <v>18</v>
      </c>
      <c r="F20" s="46">
        <f>9200000+1560000</f>
        <v>10760000</v>
      </c>
      <c r="G20" s="46">
        <v>9200000</v>
      </c>
      <c r="H20" s="24">
        <f>F20-G20</f>
        <v>1560000</v>
      </c>
      <c r="I20" s="52" t="s">
        <v>126</v>
      </c>
    </row>
    <row r="21" spans="1:9" x14ac:dyDescent="0.15">
      <c r="A21" s="285"/>
      <c r="B21" s="288"/>
      <c r="C21" s="6"/>
      <c r="D21" s="7"/>
      <c r="E21" s="8" t="s">
        <v>19</v>
      </c>
      <c r="F21" s="46">
        <v>30000</v>
      </c>
      <c r="G21" s="46">
        <v>29000</v>
      </c>
      <c r="H21" s="24">
        <f>F21-G21</f>
        <v>1000</v>
      </c>
      <c r="I21" s="52" t="s">
        <v>127</v>
      </c>
    </row>
    <row r="22" spans="1:9" x14ac:dyDescent="0.15">
      <c r="A22" s="285"/>
      <c r="B22" s="288"/>
      <c r="C22" s="69"/>
      <c r="D22" s="75"/>
      <c r="E22" s="76" t="s">
        <v>15</v>
      </c>
      <c r="F22" s="77"/>
      <c r="G22" s="77"/>
      <c r="H22" s="84"/>
      <c r="I22" s="52"/>
    </row>
    <row r="23" spans="1:9" x14ac:dyDescent="0.15">
      <c r="A23" s="285"/>
      <c r="B23" s="288"/>
      <c r="C23" s="83" t="s">
        <v>20</v>
      </c>
      <c r="D23" s="79"/>
      <c r="E23" s="80"/>
      <c r="F23" s="91">
        <v>0</v>
      </c>
      <c r="G23" s="91">
        <v>0</v>
      </c>
      <c r="H23" s="85">
        <f t="shared" ref="H23:H24" si="0">F23-G23</f>
        <v>0</v>
      </c>
      <c r="I23" s="52"/>
    </row>
    <row r="24" spans="1:9" x14ac:dyDescent="0.15">
      <c r="A24" s="285"/>
      <c r="B24" s="288"/>
      <c r="C24" s="83" t="s">
        <v>21</v>
      </c>
      <c r="D24" s="79"/>
      <c r="E24" s="80"/>
      <c r="F24" s="91">
        <v>0</v>
      </c>
      <c r="G24" s="91">
        <v>0</v>
      </c>
      <c r="H24" s="85">
        <f t="shared" si="0"/>
        <v>0</v>
      </c>
      <c r="I24" s="52"/>
    </row>
    <row r="25" spans="1:9" x14ac:dyDescent="0.15">
      <c r="A25" s="285"/>
      <c r="B25" s="288"/>
      <c r="C25" s="83" t="s">
        <v>22</v>
      </c>
      <c r="D25" s="79"/>
      <c r="E25" s="80"/>
      <c r="F25" s="91">
        <v>0</v>
      </c>
      <c r="G25" s="91">
        <v>1000</v>
      </c>
      <c r="H25" s="85">
        <f>F25-G25</f>
        <v>-1000</v>
      </c>
      <c r="I25" s="53"/>
    </row>
    <row r="26" spans="1:9" x14ac:dyDescent="0.15">
      <c r="A26" s="285"/>
      <c r="B26" s="288"/>
      <c r="C26" s="6" t="s">
        <v>23</v>
      </c>
      <c r="D26" s="7"/>
      <c r="E26" s="8"/>
      <c r="F26" s="64">
        <f>SUM(F27:F29)</f>
        <v>0</v>
      </c>
      <c r="G26" s="64">
        <f>SUM(G27:G29)</f>
        <v>0</v>
      </c>
      <c r="H26" s="63">
        <f>F26-G26</f>
        <v>0</v>
      </c>
      <c r="I26" s="52"/>
    </row>
    <row r="27" spans="1:9" x14ac:dyDescent="0.15">
      <c r="A27" s="285"/>
      <c r="B27" s="288"/>
      <c r="C27" s="6"/>
      <c r="D27" s="7" t="s">
        <v>24</v>
      </c>
      <c r="E27" s="8"/>
      <c r="F27" s="46"/>
      <c r="G27" s="46"/>
      <c r="H27" s="24"/>
      <c r="I27" s="52"/>
    </row>
    <row r="28" spans="1:9" x14ac:dyDescent="0.15">
      <c r="A28" s="285"/>
      <c r="B28" s="288"/>
      <c r="C28" s="6"/>
      <c r="D28" s="7" t="s">
        <v>25</v>
      </c>
      <c r="E28" s="8"/>
      <c r="F28" s="46"/>
      <c r="G28" s="46"/>
      <c r="H28" s="24"/>
      <c r="I28" s="52"/>
    </row>
    <row r="29" spans="1:9" x14ac:dyDescent="0.15">
      <c r="A29" s="285"/>
      <c r="B29" s="288"/>
      <c r="C29" s="6"/>
      <c r="D29" s="7" t="s">
        <v>26</v>
      </c>
      <c r="E29" s="8"/>
      <c r="F29" s="46">
        <f>F31+F30</f>
        <v>0</v>
      </c>
      <c r="G29" s="46">
        <f>G31+G30</f>
        <v>0</v>
      </c>
      <c r="H29" s="24">
        <f>F29-G29</f>
        <v>0</v>
      </c>
      <c r="I29" s="52"/>
    </row>
    <row r="30" spans="1:9" x14ac:dyDescent="0.15">
      <c r="A30" s="285"/>
      <c r="B30" s="288"/>
      <c r="C30" s="6"/>
      <c r="D30" s="7"/>
      <c r="E30" s="8" t="s">
        <v>124</v>
      </c>
      <c r="F30" s="46"/>
      <c r="G30" s="46"/>
      <c r="H30" s="24"/>
      <c r="I30" s="52"/>
    </row>
    <row r="31" spans="1:9" x14ac:dyDescent="0.15">
      <c r="A31" s="285"/>
      <c r="B31" s="288"/>
      <c r="C31" s="6"/>
      <c r="D31" s="7"/>
      <c r="E31" s="8" t="s">
        <v>119</v>
      </c>
      <c r="F31" s="48"/>
      <c r="G31" s="48"/>
      <c r="H31" s="29"/>
      <c r="I31" s="54"/>
    </row>
    <row r="32" spans="1:9" x14ac:dyDescent="0.15">
      <c r="A32" s="285"/>
      <c r="B32" s="288"/>
      <c r="C32" s="9" t="s">
        <v>27</v>
      </c>
      <c r="D32" s="10"/>
      <c r="E32" s="11"/>
      <c r="F32" s="31">
        <f>SUM(F6,F7,F23,F24,F25,F26)</f>
        <v>10790000</v>
      </c>
      <c r="G32" s="31">
        <f>SUM(G6,G7,G23,G24,G25,G26)</f>
        <v>9230000</v>
      </c>
      <c r="H32" s="31">
        <f>F32-G32</f>
        <v>1560000</v>
      </c>
      <c r="I32" s="55"/>
    </row>
    <row r="33" spans="1:9" x14ac:dyDescent="0.15">
      <c r="A33" s="285"/>
      <c r="B33" s="288" t="s">
        <v>28</v>
      </c>
      <c r="C33" s="6" t="s">
        <v>29</v>
      </c>
      <c r="D33" s="7"/>
      <c r="E33" s="8"/>
      <c r="F33" s="63">
        <f>SUM(F34:F39)</f>
        <v>9820400</v>
      </c>
      <c r="G33" s="63">
        <f>SUM(G34:G39)</f>
        <v>9760000</v>
      </c>
      <c r="H33" s="184">
        <f>F33-G33</f>
        <v>60400</v>
      </c>
      <c r="I33" s="50"/>
    </row>
    <row r="34" spans="1:9" x14ac:dyDescent="0.15">
      <c r="A34" s="285"/>
      <c r="B34" s="288"/>
      <c r="C34" s="6"/>
      <c r="D34" s="7" t="s">
        <v>238</v>
      </c>
      <c r="E34" s="8"/>
      <c r="F34" s="63"/>
      <c r="G34" s="63"/>
      <c r="H34" s="24"/>
      <c r="I34" s="50"/>
    </row>
    <row r="35" spans="1:9" x14ac:dyDescent="0.15">
      <c r="A35" s="285"/>
      <c r="B35" s="288"/>
      <c r="C35" s="6"/>
      <c r="D35" s="7" t="s">
        <v>30</v>
      </c>
      <c r="E35" s="8"/>
      <c r="F35" s="24"/>
      <c r="G35" s="24"/>
      <c r="H35" s="24"/>
      <c r="I35" s="50"/>
    </row>
    <row r="36" spans="1:9" x14ac:dyDescent="0.15">
      <c r="A36" s="285"/>
      <c r="B36" s="288"/>
      <c r="C36" s="6"/>
      <c r="D36" s="7" t="s">
        <v>31</v>
      </c>
      <c r="E36" s="8"/>
      <c r="F36" s="24"/>
      <c r="G36" s="24"/>
      <c r="H36" s="24"/>
      <c r="I36" s="50"/>
    </row>
    <row r="37" spans="1:9" x14ac:dyDescent="0.15">
      <c r="A37" s="285"/>
      <c r="B37" s="288"/>
      <c r="C37" s="6"/>
      <c r="D37" s="7" t="s">
        <v>32</v>
      </c>
      <c r="E37" s="8"/>
      <c r="F37" s="24">
        <f>8197000+268400-本部!F37</f>
        <v>8385400</v>
      </c>
      <c r="G37" s="24">
        <v>8000000</v>
      </c>
      <c r="H37" s="24">
        <f>F37-G37</f>
        <v>385400</v>
      </c>
      <c r="I37" s="50" t="s">
        <v>131</v>
      </c>
    </row>
    <row r="38" spans="1:9" x14ac:dyDescent="0.15">
      <c r="A38" s="285"/>
      <c r="B38" s="288"/>
      <c r="C38" s="6"/>
      <c r="D38" s="7" t="s">
        <v>33</v>
      </c>
      <c r="E38" s="8"/>
      <c r="F38" s="24">
        <v>0</v>
      </c>
      <c r="G38" s="24">
        <v>600000</v>
      </c>
      <c r="H38" s="24">
        <f>F38-G38</f>
        <v>-600000</v>
      </c>
      <c r="I38" s="50"/>
    </row>
    <row r="39" spans="1:9" x14ac:dyDescent="0.15">
      <c r="A39" s="285"/>
      <c r="B39" s="288"/>
      <c r="C39" s="69"/>
      <c r="D39" s="75" t="s">
        <v>34</v>
      </c>
      <c r="E39" s="76"/>
      <c r="F39" s="84">
        <f>1440000-本部!F39</f>
        <v>1435000</v>
      </c>
      <c r="G39" s="84">
        <v>1160000</v>
      </c>
      <c r="H39" s="84">
        <f>F39-G39</f>
        <v>275000</v>
      </c>
      <c r="I39" s="50" t="s">
        <v>132</v>
      </c>
    </row>
    <row r="40" spans="1:9" x14ac:dyDescent="0.15">
      <c r="A40" s="285"/>
      <c r="B40" s="288"/>
      <c r="C40" s="6" t="s">
        <v>35</v>
      </c>
      <c r="D40" s="7"/>
      <c r="E40" s="8"/>
      <c r="F40" s="63">
        <f>SUM(F41:F50)</f>
        <v>1108000</v>
      </c>
      <c r="G40" s="63">
        <f>SUM(G41:G50)</f>
        <v>780000</v>
      </c>
      <c r="H40" s="63">
        <f>F40-G40</f>
        <v>328000</v>
      </c>
      <c r="I40" s="50"/>
    </row>
    <row r="41" spans="1:9" x14ac:dyDescent="0.15">
      <c r="A41" s="285"/>
      <c r="B41" s="288"/>
      <c r="C41" s="6"/>
      <c r="D41" s="7" t="s">
        <v>36</v>
      </c>
      <c r="E41" s="8"/>
      <c r="F41" s="24">
        <v>15000</v>
      </c>
      <c r="G41" s="24">
        <v>15000</v>
      </c>
      <c r="H41" s="24">
        <f>F41-G41</f>
        <v>0</v>
      </c>
      <c r="I41" s="50" t="s">
        <v>133</v>
      </c>
    </row>
    <row r="42" spans="1:9" x14ac:dyDescent="0.15">
      <c r="A42" s="285"/>
      <c r="B42" s="288"/>
      <c r="C42" s="6"/>
      <c r="D42" s="7" t="s">
        <v>37</v>
      </c>
      <c r="E42" s="8"/>
      <c r="F42" s="24">
        <v>2000</v>
      </c>
      <c r="G42" s="24">
        <v>0</v>
      </c>
      <c r="H42" s="24"/>
      <c r="I42" s="50"/>
    </row>
    <row r="43" spans="1:9" x14ac:dyDescent="0.15">
      <c r="A43" s="285"/>
      <c r="B43" s="288"/>
      <c r="C43" s="6"/>
      <c r="D43" s="7" t="s">
        <v>38</v>
      </c>
      <c r="E43" s="8"/>
      <c r="F43" s="24">
        <v>150000</v>
      </c>
      <c r="G43" s="24">
        <v>120000</v>
      </c>
      <c r="H43" s="24">
        <f t="shared" ref="H43:H51" si="1">F43-G43</f>
        <v>30000</v>
      </c>
      <c r="I43" s="50" t="s">
        <v>134</v>
      </c>
    </row>
    <row r="44" spans="1:9" x14ac:dyDescent="0.15">
      <c r="A44" s="285"/>
      <c r="B44" s="288"/>
      <c r="C44" s="6"/>
      <c r="D44" s="7" t="s">
        <v>130</v>
      </c>
      <c r="E44" s="8"/>
      <c r="F44" s="24">
        <v>50000</v>
      </c>
      <c r="G44" s="24">
        <v>50000</v>
      </c>
      <c r="H44" s="24">
        <f t="shared" si="1"/>
        <v>0</v>
      </c>
      <c r="I44" s="50" t="s">
        <v>135</v>
      </c>
    </row>
    <row r="45" spans="1:9" x14ac:dyDescent="0.15">
      <c r="A45" s="285"/>
      <c r="B45" s="288"/>
      <c r="C45" s="6"/>
      <c r="D45" s="7" t="s">
        <v>39</v>
      </c>
      <c r="E45" s="8"/>
      <c r="F45" s="24">
        <v>336000</v>
      </c>
      <c r="G45" s="24">
        <v>50000</v>
      </c>
      <c r="H45" s="24">
        <f t="shared" si="1"/>
        <v>286000</v>
      </c>
      <c r="I45" s="50" t="s">
        <v>136</v>
      </c>
    </row>
    <row r="46" spans="1:9" x14ac:dyDescent="0.15">
      <c r="A46" s="285"/>
      <c r="B46" s="288"/>
      <c r="C46" s="6"/>
      <c r="D46" s="7" t="s">
        <v>129</v>
      </c>
      <c r="E46" s="8"/>
      <c r="F46" s="24">
        <v>200000</v>
      </c>
      <c r="G46" s="24">
        <v>150000</v>
      </c>
      <c r="H46" s="24">
        <f t="shared" si="1"/>
        <v>50000</v>
      </c>
      <c r="I46" s="50" t="s">
        <v>137</v>
      </c>
    </row>
    <row r="47" spans="1:9" x14ac:dyDescent="0.15">
      <c r="A47" s="285"/>
      <c r="B47" s="288"/>
      <c r="C47" s="6"/>
      <c r="D47" s="7" t="s">
        <v>237</v>
      </c>
      <c r="E47" s="8"/>
      <c r="F47" s="24">
        <v>0</v>
      </c>
      <c r="G47" s="24">
        <v>0</v>
      </c>
      <c r="H47" s="24">
        <f t="shared" si="1"/>
        <v>0</v>
      </c>
      <c r="I47" s="50"/>
    </row>
    <row r="48" spans="1:9" x14ac:dyDescent="0.15">
      <c r="A48" s="285"/>
      <c r="B48" s="288"/>
      <c r="C48" s="6"/>
      <c r="D48" s="7" t="s">
        <v>40</v>
      </c>
      <c r="E48" s="8"/>
      <c r="F48" s="24">
        <v>150000</v>
      </c>
      <c r="G48" s="24">
        <v>150000</v>
      </c>
      <c r="H48" s="24">
        <f t="shared" si="1"/>
        <v>0</v>
      </c>
      <c r="I48" s="50" t="s">
        <v>138</v>
      </c>
    </row>
    <row r="49" spans="1:9" x14ac:dyDescent="0.15">
      <c r="A49" s="285"/>
      <c r="B49" s="288"/>
      <c r="C49" s="6"/>
      <c r="D49" s="7" t="s">
        <v>41</v>
      </c>
      <c r="E49" s="8"/>
      <c r="F49" s="24">
        <v>160000</v>
      </c>
      <c r="G49" s="24">
        <v>200000</v>
      </c>
      <c r="H49" s="24">
        <f t="shared" si="1"/>
        <v>-40000</v>
      </c>
      <c r="I49" s="50" t="s">
        <v>139</v>
      </c>
    </row>
    <row r="50" spans="1:9" x14ac:dyDescent="0.15">
      <c r="A50" s="285"/>
      <c r="B50" s="288"/>
      <c r="C50" s="69"/>
      <c r="D50" s="75" t="s">
        <v>42</v>
      </c>
      <c r="E50" s="76"/>
      <c r="F50" s="84">
        <v>45000</v>
      </c>
      <c r="G50" s="84">
        <v>45000</v>
      </c>
      <c r="H50" s="84">
        <f t="shared" si="1"/>
        <v>0</v>
      </c>
      <c r="I50" s="50"/>
    </row>
    <row r="51" spans="1:9" x14ac:dyDescent="0.15">
      <c r="A51" s="285"/>
      <c r="B51" s="288"/>
      <c r="C51" s="6" t="s">
        <v>43</v>
      </c>
      <c r="D51" s="7"/>
      <c r="E51" s="8"/>
      <c r="F51" s="63">
        <f>SUM(F52:F72)</f>
        <v>2401000</v>
      </c>
      <c r="G51" s="63">
        <f>SUM(G52:G72)</f>
        <v>755000</v>
      </c>
      <c r="H51" s="63">
        <f t="shared" si="1"/>
        <v>1646000</v>
      </c>
      <c r="I51" s="50"/>
    </row>
    <row r="52" spans="1:9" x14ac:dyDescent="0.15">
      <c r="A52" s="285"/>
      <c r="B52" s="288"/>
      <c r="C52" s="6"/>
      <c r="D52" s="7" t="s">
        <v>44</v>
      </c>
      <c r="E52" s="8"/>
      <c r="F52" s="24">
        <v>100000</v>
      </c>
      <c r="G52" s="24">
        <v>100000</v>
      </c>
      <c r="H52" s="24">
        <f t="shared" ref="H52:H58" si="2">F52-G52</f>
        <v>0</v>
      </c>
      <c r="I52" s="50" t="s">
        <v>140</v>
      </c>
    </row>
    <row r="53" spans="1:9" x14ac:dyDescent="0.15">
      <c r="A53" s="285"/>
      <c r="B53" s="288"/>
      <c r="C53" s="6"/>
      <c r="D53" s="7" t="s">
        <v>45</v>
      </c>
      <c r="E53" s="8"/>
      <c r="F53" s="24">
        <v>80000</v>
      </c>
      <c r="G53" s="24">
        <v>80000</v>
      </c>
      <c r="H53" s="24">
        <f t="shared" si="2"/>
        <v>0</v>
      </c>
      <c r="I53" s="50"/>
    </row>
    <row r="54" spans="1:9" x14ac:dyDescent="0.15">
      <c r="A54" s="285"/>
      <c r="B54" s="288"/>
      <c r="C54" s="6"/>
      <c r="D54" s="7" t="s">
        <v>46</v>
      </c>
      <c r="E54" s="8"/>
      <c r="F54" s="24">
        <v>50000</v>
      </c>
      <c r="G54" s="24">
        <v>80000</v>
      </c>
      <c r="H54" s="24">
        <f t="shared" si="2"/>
        <v>-30000</v>
      </c>
      <c r="I54" s="50" t="s">
        <v>141</v>
      </c>
    </row>
    <row r="55" spans="1:9" x14ac:dyDescent="0.15">
      <c r="A55" s="285"/>
      <c r="B55" s="288"/>
      <c r="C55" s="6"/>
      <c r="D55" s="7" t="s">
        <v>47</v>
      </c>
      <c r="E55" s="8"/>
      <c r="F55" s="24">
        <v>120000</v>
      </c>
      <c r="G55" s="24">
        <v>90000</v>
      </c>
      <c r="H55" s="24">
        <f t="shared" si="2"/>
        <v>30000</v>
      </c>
      <c r="I55" s="50" t="s">
        <v>142</v>
      </c>
    </row>
    <row r="56" spans="1:9" x14ac:dyDescent="0.15">
      <c r="A56" s="285"/>
      <c r="B56" s="288"/>
      <c r="C56" s="6"/>
      <c r="D56" s="7" t="s">
        <v>48</v>
      </c>
      <c r="E56" s="8"/>
      <c r="F56" s="24">
        <v>0</v>
      </c>
      <c r="G56" s="24">
        <v>0</v>
      </c>
      <c r="H56" s="24">
        <f t="shared" si="2"/>
        <v>0</v>
      </c>
      <c r="I56" s="50"/>
    </row>
    <row r="57" spans="1:9" x14ac:dyDescent="0.15">
      <c r="A57" s="285"/>
      <c r="B57" s="288"/>
      <c r="C57" s="6"/>
      <c r="D57" s="7" t="s">
        <v>39</v>
      </c>
      <c r="E57" s="8"/>
      <c r="F57" s="24">
        <v>82000</v>
      </c>
      <c r="G57" s="24">
        <v>0</v>
      </c>
      <c r="H57" s="24">
        <f t="shared" si="2"/>
        <v>82000</v>
      </c>
      <c r="I57" s="50"/>
    </row>
    <row r="58" spans="1:9" x14ac:dyDescent="0.15">
      <c r="A58" s="285"/>
      <c r="B58" s="288"/>
      <c r="C58" s="6"/>
      <c r="D58" s="7" t="s">
        <v>49</v>
      </c>
      <c r="E58" s="8"/>
      <c r="F58" s="24">
        <v>0</v>
      </c>
      <c r="G58" s="24">
        <v>0</v>
      </c>
      <c r="H58" s="24">
        <f t="shared" si="2"/>
        <v>0</v>
      </c>
      <c r="I58" s="50"/>
    </row>
    <row r="59" spans="1:9" x14ac:dyDescent="0.15">
      <c r="A59" s="285"/>
      <c r="B59" s="288"/>
      <c r="C59" s="6"/>
      <c r="D59" s="7" t="s">
        <v>50</v>
      </c>
      <c r="E59" s="8"/>
      <c r="F59" s="24">
        <v>120000</v>
      </c>
      <c r="G59" s="24">
        <v>110000</v>
      </c>
      <c r="H59" s="24">
        <f t="shared" ref="H59" si="3">F59-G59</f>
        <v>10000</v>
      </c>
      <c r="I59" s="50" t="s">
        <v>143</v>
      </c>
    </row>
    <row r="60" spans="1:9" x14ac:dyDescent="0.15">
      <c r="A60" s="285"/>
      <c r="B60" s="288"/>
      <c r="C60" s="6"/>
      <c r="D60" s="7" t="s">
        <v>51</v>
      </c>
      <c r="E60" s="8"/>
      <c r="F60" s="24">
        <v>220000</v>
      </c>
      <c r="G60" s="24">
        <v>70000</v>
      </c>
      <c r="H60" s="24">
        <f t="shared" ref="H60:H63" si="4">F60-G60</f>
        <v>150000</v>
      </c>
      <c r="I60" s="50" t="s">
        <v>144</v>
      </c>
    </row>
    <row r="61" spans="1:9" x14ac:dyDescent="0.15">
      <c r="A61" s="285"/>
      <c r="B61" s="288"/>
      <c r="C61" s="6"/>
      <c r="D61" s="7" t="s">
        <v>52</v>
      </c>
      <c r="E61" s="8"/>
      <c r="F61" s="24">
        <v>10000</v>
      </c>
      <c r="G61" s="24">
        <v>10000</v>
      </c>
      <c r="H61" s="24">
        <f t="shared" si="4"/>
        <v>0</v>
      </c>
      <c r="I61" s="50"/>
    </row>
    <row r="62" spans="1:9" x14ac:dyDescent="0.15">
      <c r="A62" s="285"/>
      <c r="B62" s="288"/>
      <c r="C62" s="6"/>
      <c r="D62" s="1" t="s">
        <v>239</v>
      </c>
      <c r="E62" s="8"/>
      <c r="F62" s="24">
        <v>0</v>
      </c>
      <c r="G62" s="24">
        <v>0</v>
      </c>
      <c r="H62" s="24">
        <f t="shared" si="4"/>
        <v>0</v>
      </c>
      <c r="I62" s="50"/>
    </row>
    <row r="63" spans="1:9" x14ac:dyDescent="0.15">
      <c r="A63" s="285"/>
      <c r="B63" s="288"/>
      <c r="C63" s="6"/>
      <c r="D63" s="7" t="s">
        <v>53</v>
      </c>
      <c r="E63" s="8"/>
      <c r="F63" s="24">
        <v>0</v>
      </c>
      <c r="G63" s="24">
        <v>0</v>
      </c>
      <c r="H63" s="24">
        <f t="shared" si="4"/>
        <v>0</v>
      </c>
      <c r="I63" s="50"/>
    </row>
    <row r="64" spans="1:9" x14ac:dyDescent="0.15">
      <c r="A64" s="285"/>
      <c r="B64" s="288"/>
      <c r="C64" s="6"/>
      <c r="D64" s="7" t="s">
        <v>54</v>
      </c>
      <c r="E64" s="8"/>
      <c r="F64" s="24">
        <v>5000</v>
      </c>
      <c r="G64" s="24">
        <v>10000</v>
      </c>
      <c r="H64" s="24">
        <f t="shared" ref="H64:H69" si="5">F64-G64</f>
        <v>-5000</v>
      </c>
      <c r="I64" s="50" t="s">
        <v>145</v>
      </c>
    </row>
    <row r="65" spans="1:9" x14ac:dyDescent="0.15">
      <c r="A65" s="285"/>
      <c r="B65" s="288"/>
      <c r="C65" s="6"/>
      <c r="D65" s="7" t="s">
        <v>55</v>
      </c>
      <c r="E65" s="8"/>
      <c r="F65" s="24">
        <v>50000</v>
      </c>
      <c r="G65" s="24">
        <v>30000</v>
      </c>
      <c r="H65" s="24">
        <f t="shared" si="5"/>
        <v>20000</v>
      </c>
      <c r="I65" s="50" t="s">
        <v>146</v>
      </c>
    </row>
    <row r="66" spans="1:9" x14ac:dyDescent="0.15">
      <c r="A66" s="285"/>
      <c r="B66" s="288"/>
      <c r="C66" s="6"/>
      <c r="D66" s="7" t="s">
        <v>56</v>
      </c>
      <c r="E66" s="8"/>
      <c r="F66" s="24">
        <v>130000</v>
      </c>
      <c r="G66" s="24">
        <v>130000</v>
      </c>
      <c r="H66" s="24">
        <f t="shared" si="5"/>
        <v>0</v>
      </c>
      <c r="I66" s="50" t="s">
        <v>147</v>
      </c>
    </row>
    <row r="67" spans="1:9" x14ac:dyDescent="0.15">
      <c r="A67" s="285"/>
      <c r="B67" s="288"/>
      <c r="C67" s="6"/>
      <c r="D67" s="7" t="s">
        <v>57</v>
      </c>
      <c r="E67" s="8"/>
      <c r="F67" s="24">
        <f>1560000*0.9</f>
        <v>1404000</v>
      </c>
      <c r="G67" s="24">
        <v>0</v>
      </c>
      <c r="H67" s="24">
        <f t="shared" si="5"/>
        <v>1404000</v>
      </c>
      <c r="I67" s="50"/>
    </row>
    <row r="68" spans="1:9" x14ac:dyDescent="0.15">
      <c r="A68" s="285"/>
      <c r="B68" s="288"/>
      <c r="C68" s="6"/>
      <c r="D68" s="7" t="s">
        <v>58</v>
      </c>
      <c r="E68" s="8"/>
      <c r="F68" s="24">
        <v>10000</v>
      </c>
      <c r="G68" s="24">
        <v>15000</v>
      </c>
      <c r="H68" s="24">
        <f t="shared" si="5"/>
        <v>-5000</v>
      </c>
      <c r="I68" s="50" t="s">
        <v>148</v>
      </c>
    </row>
    <row r="69" spans="1:9" x14ac:dyDescent="0.15">
      <c r="A69" s="285"/>
      <c r="B69" s="288"/>
      <c r="C69" s="6"/>
      <c r="D69" s="7" t="s">
        <v>59</v>
      </c>
      <c r="E69" s="8"/>
      <c r="F69" s="24">
        <v>0</v>
      </c>
      <c r="G69" s="24">
        <v>0</v>
      </c>
      <c r="H69" s="24">
        <f t="shared" si="5"/>
        <v>0</v>
      </c>
      <c r="I69" s="50"/>
    </row>
    <row r="70" spans="1:9" x14ac:dyDescent="0.15">
      <c r="A70" s="285"/>
      <c r="B70" s="288"/>
      <c r="C70" s="6"/>
      <c r="D70" s="7" t="s">
        <v>240</v>
      </c>
      <c r="E70" s="8"/>
      <c r="F70" s="24">
        <v>5000</v>
      </c>
      <c r="G70" s="24">
        <v>15000</v>
      </c>
      <c r="H70" s="24"/>
      <c r="I70" s="50"/>
    </row>
    <row r="71" spans="1:9" x14ac:dyDescent="0.15">
      <c r="A71" s="285"/>
      <c r="B71" s="288"/>
      <c r="C71" s="6"/>
      <c r="D71" s="7" t="s">
        <v>60</v>
      </c>
      <c r="E71" s="8"/>
      <c r="F71" s="24">
        <v>0</v>
      </c>
      <c r="G71" s="24">
        <v>0</v>
      </c>
      <c r="H71" s="24"/>
      <c r="I71" s="50"/>
    </row>
    <row r="72" spans="1:9" x14ac:dyDescent="0.15">
      <c r="A72" s="285"/>
      <c r="B72" s="288"/>
      <c r="C72" s="69"/>
      <c r="D72" s="75" t="s">
        <v>42</v>
      </c>
      <c r="E72" s="76"/>
      <c r="F72" s="84">
        <v>15000</v>
      </c>
      <c r="G72" s="84">
        <v>15000</v>
      </c>
      <c r="H72" s="84">
        <f>F72-G72</f>
        <v>0</v>
      </c>
      <c r="I72" s="50"/>
    </row>
    <row r="73" spans="1:9" x14ac:dyDescent="0.15">
      <c r="A73" s="285"/>
      <c r="B73" s="288"/>
      <c r="C73" s="6" t="s">
        <v>61</v>
      </c>
      <c r="D73" s="7"/>
      <c r="E73" s="8"/>
      <c r="F73" s="63">
        <f>F74+F77</f>
        <v>0</v>
      </c>
      <c r="G73" s="63">
        <f>G74+G77</f>
        <v>0</v>
      </c>
      <c r="H73" s="63">
        <f t="shared" ref="H73:H74" si="6">F73-G73</f>
        <v>0</v>
      </c>
      <c r="I73" s="50"/>
    </row>
    <row r="74" spans="1:9" x14ac:dyDescent="0.15">
      <c r="A74" s="285"/>
      <c r="B74" s="288"/>
      <c r="C74" s="6"/>
      <c r="D74" s="7" t="s">
        <v>62</v>
      </c>
      <c r="E74" s="8"/>
      <c r="F74" s="24">
        <f>F75+F76</f>
        <v>0</v>
      </c>
      <c r="G74" s="24">
        <f>G75+G76</f>
        <v>0</v>
      </c>
      <c r="H74" s="24">
        <f t="shared" si="6"/>
        <v>0</v>
      </c>
      <c r="I74" s="50"/>
    </row>
    <row r="75" spans="1:9" x14ac:dyDescent="0.15">
      <c r="A75" s="285"/>
      <c r="B75" s="288"/>
      <c r="C75" s="6"/>
      <c r="D75" s="7"/>
      <c r="E75" s="8" t="s">
        <v>63</v>
      </c>
      <c r="F75" s="24"/>
      <c r="G75" s="24"/>
      <c r="H75" s="24"/>
      <c r="I75" s="50"/>
    </row>
    <row r="76" spans="1:9" x14ac:dyDescent="0.15">
      <c r="A76" s="285"/>
      <c r="B76" s="288"/>
      <c r="C76" s="6"/>
      <c r="D76" s="7"/>
      <c r="E76" s="8" t="s">
        <v>64</v>
      </c>
      <c r="F76" s="24"/>
      <c r="G76" s="24"/>
      <c r="H76" s="24"/>
      <c r="I76" s="50"/>
    </row>
    <row r="77" spans="1:9" x14ac:dyDescent="0.15">
      <c r="A77" s="285"/>
      <c r="B77" s="288"/>
      <c r="C77" s="69"/>
      <c r="D77" s="75" t="s">
        <v>65</v>
      </c>
      <c r="E77" s="76"/>
      <c r="F77" s="84"/>
      <c r="G77" s="84"/>
      <c r="H77" s="84"/>
      <c r="I77" s="50"/>
    </row>
    <row r="78" spans="1:9" x14ac:dyDescent="0.15">
      <c r="A78" s="285"/>
      <c r="B78" s="288"/>
      <c r="C78" s="83" t="s">
        <v>66</v>
      </c>
      <c r="D78" s="79"/>
      <c r="E78" s="80"/>
      <c r="F78" s="85"/>
      <c r="G78" s="85"/>
      <c r="H78" s="85"/>
      <c r="I78" s="50"/>
    </row>
    <row r="79" spans="1:9" x14ac:dyDescent="0.15">
      <c r="A79" s="285"/>
      <c r="B79" s="288"/>
      <c r="C79" s="83" t="s">
        <v>67</v>
      </c>
      <c r="D79" s="79"/>
      <c r="E79" s="80"/>
      <c r="F79" s="85"/>
      <c r="G79" s="85"/>
      <c r="H79" s="85"/>
      <c r="I79" s="50"/>
    </row>
    <row r="80" spans="1:9" x14ac:dyDescent="0.15">
      <c r="A80" s="285"/>
      <c r="B80" s="288"/>
      <c r="C80" s="6" t="s">
        <v>68</v>
      </c>
      <c r="D80" s="7"/>
      <c r="E80" s="8"/>
      <c r="F80" s="63">
        <f>SUM(F81:F82)</f>
        <v>0</v>
      </c>
      <c r="G80" s="63">
        <f>SUM(G81:G82)</f>
        <v>0</v>
      </c>
      <c r="H80" s="63">
        <f t="shared" ref="H80" si="7">F80-G80</f>
        <v>0</v>
      </c>
      <c r="I80" s="50"/>
    </row>
    <row r="81" spans="1:9" x14ac:dyDescent="0.15">
      <c r="A81" s="285"/>
      <c r="B81" s="288"/>
      <c r="C81" s="6"/>
      <c r="D81" s="7" t="s">
        <v>69</v>
      </c>
      <c r="E81" s="8"/>
      <c r="F81" s="24"/>
      <c r="G81" s="24"/>
      <c r="H81" s="24"/>
      <c r="I81" s="50"/>
    </row>
    <row r="82" spans="1:9" x14ac:dyDescent="0.15">
      <c r="A82" s="285"/>
      <c r="B82" s="288"/>
      <c r="C82" s="6"/>
      <c r="D82" s="7" t="s">
        <v>42</v>
      </c>
      <c r="E82" s="8"/>
      <c r="F82" s="24"/>
      <c r="G82" s="24"/>
      <c r="H82" s="24"/>
      <c r="I82" s="50"/>
    </row>
    <row r="83" spans="1:9" x14ac:dyDescent="0.15">
      <c r="A83" s="285"/>
      <c r="B83" s="289"/>
      <c r="C83" s="12" t="s">
        <v>70</v>
      </c>
      <c r="D83" s="11"/>
      <c r="E83" s="11"/>
      <c r="F83" s="28">
        <f>SUM(F33,F40,F51,F73,F78:F80)</f>
        <v>13329400</v>
      </c>
      <c r="G83" s="28">
        <f>SUM(G33,G40,G51,G73,G78:G80)</f>
        <v>11295000</v>
      </c>
      <c r="H83" s="28">
        <f>F83-G83</f>
        <v>2034400</v>
      </c>
      <c r="I83" s="55"/>
    </row>
    <row r="84" spans="1:9" x14ac:dyDescent="0.15">
      <c r="A84" s="286"/>
      <c r="B84" s="282" t="s">
        <v>71</v>
      </c>
      <c r="C84" s="283"/>
      <c r="D84" s="283"/>
      <c r="E84" s="284"/>
      <c r="F84" s="24">
        <f>F32-F83</f>
        <v>-2539400</v>
      </c>
      <c r="G84" s="24">
        <f>G32-G83</f>
        <v>-2065000</v>
      </c>
      <c r="H84" s="24">
        <f t="shared" ref="H84" si="8">H32-H83</f>
        <v>-474400</v>
      </c>
      <c r="I84" s="50"/>
    </row>
    <row r="85" spans="1:9" x14ac:dyDescent="0.15">
      <c r="A85" s="285" t="s">
        <v>72</v>
      </c>
      <c r="B85" s="287" t="s">
        <v>3</v>
      </c>
      <c r="C85" s="3" t="s">
        <v>73</v>
      </c>
      <c r="D85" s="7"/>
      <c r="E85" s="8"/>
      <c r="F85" s="27"/>
      <c r="G85" s="27"/>
      <c r="H85" s="27"/>
      <c r="I85" s="56"/>
    </row>
    <row r="86" spans="1:9" x14ac:dyDescent="0.15">
      <c r="A86" s="285"/>
      <c r="B86" s="287"/>
      <c r="C86" s="6"/>
      <c r="D86" s="7" t="s">
        <v>73</v>
      </c>
      <c r="E86" s="8"/>
      <c r="F86" s="24"/>
      <c r="G86" s="24"/>
      <c r="H86" s="24"/>
      <c r="I86" s="50"/>
    </row>
    <row r="87" spans="1:9" x14ac:dyDescent="0.15">
      <c r="A87" s="285"/>
      <c r="B87" s="287"/>
      <c r="C87" s="69"/>
      <c r="D87" s="75" t="s">
        <v>74</v>
      </c>
      <c r="E87" s="76"/>
      <c r="F87" s="84"/>
      <c r="G87" s="84"/>
      <c r="H87" s="84"/>
      <c r="I87" s="50"/>
    </row>
    <row r="88" spans="1:9" x14ac:dyDescent="0.15">
      <c r="A88" s="285"/>
      <c r="B88" s="288"/>
      <c r="C88" s="6" t="s">
        <v>75</v>
      </c>
      <c r="D88" s="7"/>
      <c r="E88" s="8"/>
      <c r="F88" s="24"/>
      <c r="G88" s="24"/>
      <c r="H88" s="24"/>
      <c r="I88" s="50"/>
    </row>
    <row r="89" spans="1:9" x14ac:dyDescent="0.15">
      <c r="A89" s="285"/>
      <c r="B89" s="288"/>
      <c r="C89" s="6"/>
      <c r="D89" s="7" t="s">
        <v>75</v>
      </c>
      <c r="E89" s="8"/>
      <c r="F89" s="24"/>
      <c r="G89" s="24"/>
      <c r="H89" s="24"/>
      <c r="I89" s="50"/>
    </row>
    <row r="90" spans="1:9" x14ac:dyDescent="0.15">
      <c r="A90" s="285"/>
      <c r="B90" s="288"/>
      <c r="C90" s="69"/>
      <c r="D90" s="75" t="s">
        <v>76</v>
      </c>
      <c r="E90" s="76"/>
      <c r="F90" s="84"/>
      <c r="G90" s="84"/>
      <c r="H90" s="84"/>
      <c r="I90" s="50"/>
    </row>
    <row r="91" spans="1:9" x14ac:dyDescent="0.15">
      <c r="A91" s="285"/>
      <c r="B91" s="288"/>
      <c r="C91" s="83" t="s">
        <v>77</v>
      </c>
      <c r="D91" s="79"/>
      <c r="E91" s="80"/>
      <c r="F91" s="87"/>
      <c r="G91" s="87"/>
      <c r="H91" s="87"/>
      <c r="I91" s="50"/>
    </row>
    <row r="92" spans="1:9" x14ac:dyDescent="0.15">
      <c r="A92" s="285"/>
      <c r="B92" s="288"/>
      <c r="C92" s="8" t="s">
        <v>78</v>
      </c>
      <c r="D92" s="8"/>
      <c r="E92" s="8"/>
      <c r="F92" s="24"/>
      <c r="G92" s="24"/>
      <c r="H92" s="24"/>
      <c r="I92" s="50"/>
    </row>
    <row r="93" spans="1:9" x14ac:dyDescent="0.15">
      <c r="A93" s="285"/>
      <c r="B93" s="288"/>
      <c r="C93" s="7"/>
      <c r="D93" s="7" t="s">
        <v>79</v>
      </c>
      <c r="E93" s="8"/>
      <c r="F93" s="24"/>
      <c r="G93" s="24"/>
      <c r="H93" s="24"/>
      <c r="I93" s="50"/>
    </row>
    <row r="94" spans="1:9" x14ac:dyDescent="0.15">
      <c r="A94" s="285"/>
      <c r="B94" s="288"/>
      <c r="C94" s="69"/>
      <c r="D94" s="75" t="s">
        <v>80</v>
      </c>
      <c r="E94" s="76"/>
      <c r="F94" s="84"/>
      <c r="G94" s="84"/>
      <c r="H94" s="84"/>
      <c r="I94" s="50"/>
    </row>
    <row r="95" spans="1:9" x14ac:dyDescent="0.15">
      <c r="A95" s="285"/>
      <c r="B95" s="288"/>
      <c r="C95" s="13" t="s">
        <v>81</v>
      </c>
      <c r="D95" s="7"/>
      <c r="E95" s="8"/>
      <c r="F95" s="24"/>
      <c r="G95" s="24"/>
      <c r="H95" s="24"/>
      <c r="I95" s="50"/>
    </row>
    <row r="96" spans="1:9" x14ac:dyDescent="0.15">
      <c r="A96" s="285"/>
      <c r="B96" s="288"/>
      <c r="C96" s="12" t="s">
        <v>82</v>
      </c>
      <c r="D96" s="12"/>
      <c r="E96" s="12"/>
      <c r="F96" s="28">
        <f>SUM(F85:F95)</f>
        <v>0</v>
      </c>
      <c r="G96" s="28">
        <f>SUM(G85:G95)</f>
        <v>0</v>
      </c>
      <c r="H96" s="28">
        <f t="shared" ref="H96" si="9">SUM(H85:H95)</f>
        <v>0</v>
      </c>
      <c r="I96" s="55"/>
    </row>
    <row r="97" spans="1:9" x14ac:dyDescent="0.15">
      <c r="A97" s="285"/>
      <c r="B97" s="288" t="s">
        <v>28</v>
      </c>
      <c r="C97" s="70" t="s">
        <v>83</v>
      </c>
      <c r="D97" s="71"/>
      <c r="E97" s="72"/>
      <c r="F97" s="89"/>
      <c r="G97" s="89"/>
      <c r="H97" s="89"/>
      <c r="I97" s="50"/>
    </row>
    <row r="98" spans="1:9" x14ac:dyDescent="0.15">
      <c r="A98" s="285"/>
      <c r="B98" s="288"/>
      <c r="C98" s="6" t="s">
        <v>84</v>
      </c>
      <c r="D98" s="7"/>
      <c r="E98" s="8"/>
      <c r="F98" s="24"/>
      <c r="G98" s="24"/>
      <c r="H98" s="24"/>
      <c r="I98" s="50"/>
    </row>
    <row r="99" spans="1:9" x14ac:dyDescent="0.15">
      <c r="A99" s="285"/>
      <c r="B99" s="288"/>
      <c r="C99" s="6"/>
      <c r="D99" s="7" t="s">
        <v>85</v>
      </c>
      <c r="E99" s="8"/>
      <c r="F99" s="24"/>
      <c r="G99" s="24"/>
      <c r="H99" s="24"/>
      <c r="I99" s="50"/>
    </row>
    <row r="100" spans="1:9" x14ac:dyDescent="0.15">
      <c r="A100" s="285"/>
      <c r="B100" s="288"/>
      <c r="C100" s="6"/>
      <c r="D100" s="7" t="s">
        <v>86</v>
      </c>
      <c r="E100" s="8"/>
      <c r="F100" s="24"/>
      <c r="G100" s="24"/>
      <c r="H100" s="24"/>
      <c r="I100" s="50"/>
    </row>
    <row r="101" spans="1:9" x14ac:dyDescent="0.15">
      <c r="A101" s="285"/>
      <c r="B101" s="288"/>
      <c r="C101" s="6"/>
      <c r="D101" s="7" t="s">
        <v>87</v>
      </c>
      <c r="E101" s="8"/>
      <c r="F101" s="24"/>
      <c r="G101" s="24"/>
      <c r="H101" s="24"/>
      <c r="I101" s="50"/>
    </row>
    <row r="102" spans="1:9" x14ac:dyDescent="0.15">
      <c r="A102" s="285"/>
      <c r="B102" s="288"/>
      <c r="C102" s="69"/>
      <c r="D102" s="75" t="s">
        <v>88</v>
      </c>
      <c r="E102" s="76"/>
      <c r="F102" s="84"/>
      <c r="G102" s="84"/>
      <c r="H102" s="84"/>
      <c r="I102" s="50"/>
    </row>
    <row r="103" spans="1:9" x14ac:dyDescent="0.15">
      <c r="A103" s="285"/>
      <c r="B103" s="288"/>
      <c r="C103" s="69"/>
      <c r="D103" s="75" t="s">
        <v>241</v>
      </c>
      <c r="E103" s="76"/>
      <c r="F103" s="84"/>
      <c r="G103" s="84"/>
      <c r="H103" s="84"/>
      <c r="I103" s="50"/>
    </row>
    <row r="104" spans="1:9" x14ac:dyDescent="0.15">
      <c r="A104" s="285"/>
      <c r="B104" s="288"/>
      <c r="C104" s="83" t="s">
        <v>89</v>
      </c>
      <c r="D104" s="79"/>
      <c r="E104" s="80"/>
      <c r="F104" s="87"/>
      <c r="G104" s="87"/>
      <c r="H104" s="87"/>
      <c r="I104" s="50"/>
    </row>
    <row r="105" spans="1:9" x14ac:dyDescent="0.15">
      <c r="A105" s="285"/>
      <c r="B105" s="288"/>
      <c r="C105" s="83" t="s">
        <v>90</v>
      </c>
      <c r="D105" s="79"/>
      <c r="E105" s="80"/>
      <c r="F105" s="87"/>
      <c r="G105" s="87"/>
      <c r="H105" s="87"/>
      <c r="I105" s="50"/>
    </row>
    <row r="106" spans="1:9" x14ac:dyDescent="0.15">
      <c r="A106" s="285"/>
      <c r="B106" s="288"/>
      <c r="C106" s="13" t="s">
        <v>91</v>
      </c>
      <c r="D106" s="14"/>
      <c r="E106" s="15"/>
      <c r="F106" s="24"/>
      <c r="G106" s="24"/>
      <c r="H106" s="24"/>
      <c r="I106" s="50"/>
    </row>
    <row r="107" spans="1:9" x14ac:dyDescent="0.15">
      <c r="A107" s="285"/>
      <c r="B107" s="289"/>
      <c r="C107" s="8" t="s">
        <v>92</v>
      </c>
      <c r="D107" s="8"/>
      <c r="E107" s="8"/>
      <c r="F107" s="28">
        <f>SUM(F97:F106)</f>
        <v>0</v>
      </c>
      <c r="G107" s="28">
        <f>SUM(G97:G106)</f>
        <v>0</v>
      </c>
      <c r="H107" s="28">
        <f t="shared" ref="H107" si="10">SUM(H97:H106)</f>
        <v>0</v>
      </c>
      <c r="I107" s="55"/>
    </row>
    <row r="108" spans="1:9" x14ac:dyDescent="0.15">
      <c r="A108" s="286"/>
      <c r="B108" s="282" t="s">
        <v>93</v>
      </c>
      <c r="C108" s="283"/>
      <c r="D108" s="283"/>
      <c r="E108" s="284"/>
      <c r="F108" s="28">
        <f>F96-F107</f>
        <v>0</v>
      </c>
      <c r="G108" s="28">
        <f>G96-G107</f>
        <v>0</v>
      </c>
      <c r="H108" s="28">
        <f t="shared" ref="H108" si="11">H96-H107</f>
        <v>0</v>
      </c>
      <c r="I108" s="55"/>
    </row>
    <row r="109" spans="1:9" x14ac:dyDescent="0.15">
      <c r="A109" s="285" t="s">
        <v>94</v>
      </c>
      <c r="B109" s="287" t="s">
        <v>3</v>
      </c>
      <c r="C109" s="3" t="s">
        <v>95</v>
      </c>
      <c r="D109" s="7"/>
      <c r="E109" s="8"/>
      <c r="F109" s="24"/>
      <c r="G109" s="24"/>
      <c r="H109" s="24"/>
      <c r="I109" s="50"/>
    </row>
    <row r="110" spans="1:9" x14ac:dyDescent="0.15">
      <c r="A110" s="285"/>
      <c r="B110" s="288"/>
      <c r="C110" s="6" t="s">
        <v>96</v>
      </c>
      <c r="D110" s="7"/>
      <c r="E110" s="8"/>
      <c r="F110" s="24"/>
      <c r="G110" s="24"/>
      <c r="H110" s="24"/>
      <c r="I110" s="50"/>
    </row>
    <row r="111" spans="1:9" x14ac:dyDescent="0.15">
      <c r="A111" s="285"/>
      <c r="B111" s="288"/>
      <c r="C111" s="6" t="s">
        <v>97</v>
      </c>
      <c r="D111" s="7"/>
      <c r="E111" s="8"/>
      <c r="F111" s="24"/>
      <c r="G111" s="24"/>
      <c r="H111" s="24"/>
      <c r="I111" s="50"/>
    </row>
    <row r="112" spans="1:9" x14ac:dyDescent="0.15">
      <c r="A112" s="285"/>
      <c r="B112" s="288"/>
      <c r="C112" s="6" t="s">
        <v>98</v>
      </c>
      <c r="D112" s="7"/>
      <c r="E112" s="8"/>
      <c r="F112" s="24"/>
      <c r="G112" s="24"/>
      <c r="H112" s="24"/>
      <c r="I112" s="50"/>
    </row>
    <row r="113" spans="1:9" x14ac:dyDescent="0.15">
      <c r="A113" s="285"/>
      <c r="B113" s="288"/>
      <c r="C113" s="6" t="s">
        <v>99</v>
      </c>
      <c r="D113" s="7"/>
      <c r="E113" s="8"/>
      <c r="F113" s="24"/>
      <c r="G113" s="24"/>
      <c r="H113" s="24"/>
      <c r="I113" s="50"/>
    </row>
    <row r="114" spans="1:9" x14ac:dyDescent="0.15">
      <c r="A114" s="285"/>
      <c r="B114" s="288"/>
      <c r="C114" s="6" t="s">
        <v>100</v>
      </c>
      <c r="D114" s="7"/>
      <c r="E114" s="8"/>
      <c r="F114" s="24">
        <v>2000000</v>
      </c>
      <c r="G114" s="24">
        <v>500000</v>
      </c>
      <c r="H114" s="24">
        <f>F114-G114</f>
        <v>1500000</v>
      </c>
      <c r="I114" s="50" t="s">
        <v>194</v>
      </c>
    </row>
    <row r="115" spans="1:9" x14ac:dyDescent="0.15">
      <c r="A115" s="285"/>
      <c r="B115" s="288"/>
      <c r="C115" s="6" t="s">
        <v>195</v>
      </c>
      <c r="D115" s="7"/>
      <c r="E115" s="8"/>
      <c r="F115" s="24">
        <v>0</v>
      </c>
      <c r="G115" s="24">
        <v>600000</v>
      </c>
      <c r="H115" s="24">
        <f>F115-G115</f>
        <v>-600000</v>
      </c>
      <c r="I115" s="50"/>
    </row>
    <row r="116" spans="1:9" x14ac:dyDescent="0.15">
      <c r="A116" s="285"/>
      <c r="B116" s="288"/>
      <c r="C116" s="13" t="s">
        <v>101</v>
      </c>
      <c r="D116" s="14"/>
      <c r="E116" s="15"/>
      <c r="F116" s="24"/>
      <c r="G116" s="24"/>
      <c r="H116" s="24"/>
      <c r="I116" s="50"/>
    </row>
    <row r="117" spans="1:9" x14ac:dyDescent="0.15">
      <c r="A117" s="285"/>
      <c r="B117" s="288"/>
      <c r="C117" s="16" t="s">
        <v>102</v>
      </c>
      <c r="D117" s="16"/>
      <c r="E117" s="16"/>
      <c r="F117" s="28">
        <f>SUM(F109:F116)</f>
        <v>2000000</v>
      </c>
      <c r="G117" s="28">
        <f>SUM(G109:G116)</f>
        <v>1100000</v>
      </c>
      <c r="H117" s="28">
        <f t="shared" ref="H117" si="12">SUM(H109:H116)</f>
        <v>900000</v>
      </c>
      <c r="I117" s="55"/>
    </row>
    <row r="118" spans="1:9" x14ac:dyDescent="0.15">
      <c r="A118" s="285"/>
      <c r="B118" s="288" t="s">
        <v>28</v>
      </c>
      <c r="C118" s="3" t="s">
        <v>103</v>
      </c>
      <c r="D118" s="7"/>
      <c r="E118" s="8"/>
      <c r="F118" s="24"/>
      <c r="G118" s="24"/>
      <c r="H118" s="24"/>
      <c r="I118" s="50"/>
    </row>
    <row r="119" spans="1:9" x14ac:dyDescent="0.15">
      <c r="A119" s="285"/>
      <c r="B119" s="288"/>
      <c r="C119" s="6" t="s">
        <v>104</v>
      </c>
      <c r="D119" s="7"/>
      <c r="E119" s="8"/>
      <c r="F119" s="24">
        <v>0</v>
      </c>
      <c r="G119" s="24">
        <v>600000</v>
      </c>
      <c r="H119" s="24">
        <f>F119-G119</f>
        <v>-600000</v>
      </c>
      <c r="I119" s="50"/>
    </row>
    <row r="120" spans="1:9" x14ac:dyDescent="0.15">
      <c r="A120" s="285"/>
      <c r="B120" s="288"/>
      <c r="C120" s="6" t="s">
        <v>105</v>
      </c>
      <c r="D120" s="7"/>
      <c r="E120" s="8"/>
      <c r="F120" s="24"/>
      <c r="G120" s="24"/>
      <c r="H120" s="24"/>
      <c r="I120" s="50"/>
    </row>
    <row r="121" spans="1:9" x14ac:dyDescent="0.15">
      <c r="A121" s="285"/>
      <c r="B121" s="288"/>
      <c r="C121" s="6" t="s">
        <v>106</v>
      </c>
      <c r="D121" s="7"/>
      <c r="E121" s="8"/>
      <c r="F121" s="24"/>
      <c r="G121" s="24"/>
      <c r="H121" s="24"/>
      <c r="I121" s="50"/>
    </row>
    <row r="122" spans="1:9" x14ac:dyDescent="0.15">
      <c r="A122" s="285"/>
      <c r="B122" s="288"/>
      <c r="C122" s="6" t="s">
        <v>107</v>
      </c>
      <c r="D122" s="7"/>
      <c r="E122" s="8"/>
      <c r="F122" s="24">
        <v>0</v>
      </c>
      <c r="G122" s="24">
        <v>0</v>
      </c>
      <c r="H122" s="24">
        <f>F122-G122</f>
        <v>0</v>
      </c>
      <c r="I122" s="50"/>
    </row>
    <row r="123" spans="1:9" x14ac:dyDescent="0.15">
      <c r="A123" s="285"/>
      <c r="B123" s="289"/>
      <c r="C123" s="6" t="s">
        <v>192</v>
      </c>
      <c r="D123" s="7"/>
      <c r="E123" s="8"/>
      <c r="F123" s="24">
        <v>48000</v>
      </c>
      <c r="G123" s="24">
        <v>0</v>
      </c>
      <c r="H123" s="24">
        <f>F123-G123</f>
        <v>48000</v>
      </c>
      <c r="I123" s="50" t="s">
        <v>249</v>
      </c>
    </row>
    <row r="124" spans="1:9" x14ac:dyDescent="0.15">
      <c r="A124" s="285"/>
      <c r="B124" s="289"/>
      <c r="C124" s="13" t="s">
        <v>108</v>
      </c>
      <c r="D124" s="14"/>
      <c r="E124" s="15"/>
      <c r="F124" s="29"/>
      <c r="G124" s="29"/>
      <c r="H124" s="29"/>
      <c r="I124" s="57"/>
    </row>
    <row r="125" spans="1:9" x14ac:dyDescent="0.15">
      <c r="A125" s="285"/>
      <c r="B125" s="289"/>
      <c r="C125" s="12" t="s">
        <v>109</v>
      </c>
      <c r="D125" s="12"/>
      <c r="E125" s="12"/>
      <c r="F125" s="24">
        <f>SUM(F118:F124)</f>
        <v>48000</v>
      </c>
      <c r="G125" s="24">
        <f>SUM(G118:G124)</f>
        <v>600000</v>
      </c>
      <c r="H125" s="24">
        <f t="shared" ref="H125:H130" si="13">F125-G125</f>
        <v>-552000</v>
      </c>
      <c r="I125" s="50"/>
    </row>
    <row r="126" spans="1:9" x14ac:dyDescent="0.15">
      <c r="A126" s="285"/>
      <c r="B126" s="282" t="s">
        <v>110</v>
      </c>
      <c r="C126" s="283"/>
      <c r="D126" s="283"/>
      <c r="E126" s="284"/>
      <c r="F126" s="28">
        <f>F117-F125</f>
        <v>1952000</v>
      </c>
      <c r="G126" s="28">
        <f>G117-G125</f>
        <v>500000</v>
      </c>
      <c r="H126" s="28">
        <f t="shared" si="13"/>
        <v>1452000</v>
      </c>
      <c r="I126" s="55"/>
    </row>
    <row r="127" spans="1:9" x14ac:dyDescent="0.15">
      <c r="A127" s="17" t="s">
        <v>111</v>
      </c>
      <c r="B127" s="18"/>
      <c r="C127" s="19"/>
      <c r="D127" s="19"/>
      <c r="E127" s="19"/>
      <c r="F127" s="29">
        <v>1012600</v>
      </c>
      <c r="G127" s="29">
        <v>1219426</v>
      </c>
      <c r="H127" s="29">
        <f t="shared" si="13"/>
        <v>-206826</v>
      </c>
      <c r="I127" s="55"/>
    </row>
    <row r="128" spans="1:9" x14ac:dyDescent="0.15">
      <c r="A128" s="20" t="s">
        <v>112</v>
      </c>
      <c r="B128" s="21"/>
      <c r="C128" s="22"/>
      <c r="D128" s="22"/>
      <c r="E128" s="22"/>
      <c r="F128" s="29">
        <f>F84+F108+F126-F127</f>
        <v>-1600000</v>
      </c>
      <c r="G128" s="29">
        <f>G84+G108+G126-G127</f>
        <v>-2784426</v>
      </c>
      <c r="H128" s="29">
        <f t="shared" si="13"/>
        <v>1184426</v>
      </c>
      <c r="I128" s="57"/>
    </row>
    <row r="129" spans="1:9" x14ac:dyDescent="0.15">
      <c r="A129" s="17" t="s">
        <v>113</v>
      </c>
      <c r="B129" s="18"/>
      <c r="C129" s="19"/>
      <c r="D129" s="19"/>
      <c r="E129" s="19"/>
      <c r="F129" s="28">
        <f>G130</f>
        <v>2000000</v>
      </c>
      <c r="G129" s="28">
        <v>4784426</v>
      </c>
      <c r="H129" s="28">
        <f t="shared" si="13"/>
        <v>-2784426</v>
      </c>
      <c r="I129" s="55"/>
    </row>
    <row r="130" spans="1:9" x14ac:dyDescent="0.15">
      <c r="A130" s="282" t="s">
        <v>114</v>
      </c>
      <c r="B130" s="283"/>
      <c r="C130" s="283"/>
      <c r="D130" s="283"/>
      <c r="E130" s="284"/>
      <c r="F130" s="28">
        <f>F128+F129</f>
        <v>400000</v>
      </c>
      <c r="G130" s="28">
        <f>G128+G129</f>
        <v>2000000</v>
      </c>
      <c r="H130" s="28">
        <f t="shared" si="13"/>
        <v>-1600000</v>
      </c>
      <c r="I130" s="57"/>
    </row>
    <row r="131" spans="1:9" x14ac:dyDescent="0.15">
      <c r="F131" s="30"/>
      <c r="G131" s="30"/>
      <c r="H131" s="30"/>
      <c r="I131" s="60"/>
    </row>
    <row r="132" spans="1:9" x14ac:dyDescent="0.15">
      <c r="A132" s="1" t="s">
        <v>125</v>
      </c>
    </row>
    <row r="134" spans="1:9" x14ac:dyDescent="0.15">
      <c r="A134" s="23"/>
    </row>
    <row r="135" spans="1:9" x14ac:dyDescent="0.15">
      <c r="A135" s="23"/>
    </row>
    <row r="136" spans="1:9" x14ac:dyDescent="0.15">
      <c r="A136" s="23"/>
    </row>
  </sheetData>
  <mergeCells count="16">
    <mergeCell ref="A130:E130"/>
    <mergeCell ref="A85:A108"/>
    <mergeCell ref="B85:B96"/>
    <mergeCell ref="B97:B107"/>
    <mergeCell ref="B108:E108"/>
    <mergeCell ref="A109:A126"/>
    <mergeCell ref="B109:B117"/>
    <mergeCell ref="B118:B125"/>
    <mergeCell ref="B126:E126"/>
    <mergeCell ref="A2:I2"/>
    <mergeCell ref="A3:I3"/>
    <mergeCell ref="A5:C5"/>
    <mergeCell ref="A6:A84"/>
    <mergeCell ref="B6:B32"/>
    <mergeCell ref="B33:B83"/>
    <mergeCell ref="B84:E84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36"/>
  <sheetViews>
    <sheetView topLeftCell="A111" zoomScaleNormal="100" workbookViewId="0">
      <selection activeCell="A132" sqref="A1:I132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375" style="25" customWidth="1"/>
    <col min="8" max="8" width="12.375" style="25" bestFit="1" customWidth="1"/>
    <col min="9" max="9" width="21.25" style="61" customWidth="1"/>
    <col min="10" max="16384" width="9" style="1"/>
  </cols>
  <sheetData>
    <row r="1" spans="1:9" ht="13.5" x14ac:dyDescent="0.15">
      <c r="A1" s="32" t="s">
        <v>220</v>
      </c>
      <c r="I1" s="58"/>
    </row>
    <row r="2" spans="1:9" ht="18" customHeight="1" x14ac:dyDescent="0.15">
      <c r="A2" s="293" t="s">
        <v>228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15">
      <c r="I4" s="58" t="s">
        <v>0</v>
      </c>
    </row>
    <row r="5" spans="1:9" x14ac:dyDescent="0.15">
      <c r="A5" s="294" t="s">
        <v>1</v>
      </c>
      <c r="B5" s="295"/>
      <c r="C5" s="295"/>
      <c r="D5" s="2"/>
      <c r="E5" s="2"/>
      <c r="F5" s="33" t="s">
        <v>235</v>
      </c>
      <c r="G5" s="26" t="s">
        <v>236</v>
      </c>
      <c r="H5" s="26" t="s">
        <v>115</v>
      </c>
      <c r="I5" s="59" t="s">
        <v>116</v>
      </c>
    </row>
    <row r="6" spans="1:9" x14ac:dyDescent="0.15">
      <c r="A6" s="296" t="s">
        <v>2</v>
      </c>
      <c r="B6" s="288" t="s">
        <v>3</v>
      </c>
      <c r="C6" s="70" t="s">
        <v>4</v>
      </c>
      <c r="D6" s="71"/>
      <c r="E6" s="72"/>
      <c r="F6" s="73">
        <v>0</v>
      </c>
      <c r="G6" s="73">
        <v>0</v>
      </c>
      <c r="H6" s="96">
        <v>0</v>
      </c>
      <c r="I6" s="51"/>
    </row>
    <row r="7" spans="1:9" x14ac:dyDescent="0.15">
      <c r="A7" s="285"/>
      <c r="B7" s="288"/>
      <c r="C7" s="6" t="s">
        <v>5</v>
      </c>
      <c r="D7" s="7"/>
      <c r="E7" s="8"/>
      <c r="F7" s="64">
        <f>SUM(F8,F13,F14,F16,F17)</f>
        <v>20988722</v>
      </c>
      <c r="G7" s="64">
        <f>SUM(G8,G13,G14,G16,G17)</f>
        <v>20440000</v>
      </c>
      <c r="H7" s="63">
        <f>F7-G7</f>
        <v>548722</v>
      </c>
      <c r="I7" s="52"/>
    </row>
    <row r="8" spans="1:9" x14ac:dyDescent="0.15">
      <c r="A8" s="285"/>
      <c r="B8" s="288"/>
      <c r="C8" s="6"/>
      <c r="D8" s="8" t="s">
        <v>6</v>
      </c>
      <c r="F8" s="46">
        <f>SUM(F9:F12)</f>
        <v>5610922</v>
      </c>
      <c r="G8" s="46">
        <f>SUM(G9:G12)</f>
        <v>5827000</v>
      </c>
      <c r="H8" s="24">
        <f>F8-G8</f>
        <v>-216078</v>
      </c>
      <c r="I8" s="52"/>
    </row>
    <row r="9" spans="1:9" x14ac:dyDescent="0.15">
      <c r="A9" s="285"/>
      <c r="B9" s="288"/>
      <c r="C9" s="6"/>
      <c r="D9" s="7"/>
      <c r="E9" s="1" t="s">
        <v>7</v>
      </c>
      <c r="F9" s="46"/>
      <c r="G9" s="46"/>
      <c r="H9" s="24"/>
      <c r="I9" s="52"/>
    </row>
    <row r="10" spans="1:9" x14ac:dyDescent="0.15">
      <c r="A10" s="285"/>
      <c r="B10" s="288"/>
      <c r="C10" s="6"/>
      <c r="D10" s="7"/>
      <c r="E10" s="8" t="s">
        <v>8</v>
      </c>
      <c r="F10" s="46"/>
      <c r="G10" s="46"/>
      <c r="H10" s="24"/>
      <c r="I10" s="52"/>
    </row>
    <row r="11" spans="1:9" x14ac:dyDescent="0.15">
      <c r="A11" s="285"/>
      <c r="B11" s="288"/>
      <c r="C11" s="6"/>
      <c r="D11" s="7"/>
      <c r="E11" s="8" t="s">
        <v>9</v>
      </c>
      <c r="F11" s="46"/>
      <c r="G11" s="46"/>
      <c r="H11" s="24"/>
      <c r="I11" s="52"/>
    </row>
    <row r="12" spans="1:9" x14ac:dyDescent="0.15">
      <c r="A12" s="285"/>
      <c r="B12" s="288"/>
      <c r="C12" s="6"/>
      <c r="D12" s="7"/>
      <c r="E12" s="8" t="s">
        <v>10</v>
      </c>
      <c r="F12" s="46">
        <f>2851108+2759814</f>
        <v>5610922</v>
      </c>
      <c r="G12" s="46">
        <v>5827000</v>
      </c>
      <c r="H12" s="24">
        <f>F12-G12</f>
        <v>-216078</v>
      </c>
      <c r="I12" s="52" t="s">
        <v>157</v>
      </c>
    </row>
    <row r="13" spans="1:9" x14ac:dyDescent="0.15">
      <c r="A13" s="285"/>
      <c r="B13" s="288"/>
      <c r="C13" s="6"/>
      <c r="D13" s="7" t="s">
        <v>11</v>
      </c>
      <c r="E13" s="8"/>
      <c r="F13" s="46">
        <v>0</v>
      </c>
      <c r="G13" s="46">
        <v>0</v>
      </c>
      <c r="H13" s="24">
        <f>F13-G13</f>
        <v>0</v>
      </c>
      <c r="I13" s="52"/>
    </row>
    <row r="14" spans="1:9" x14ac:dyDescent="0.15">
      <c r="A14" s="285"/>
      <c r="B14" s="288"/>
      <c r="C14" s="6"/>
      <c r="D14" s="7" t="s">
        <v>12</v>
      </c>
      <c r="E14" s="8"/>
      <c r="F14" s="46">
        <f>F15</f>
        <v>0</v>
      </c>
      <c r="G14" s="46">
        <f>G15</f>
        <v>0</v>
      </c>
      <c r="H14" s="24">
        <f>F14-G14</f>
        <v>0</v>
      </c>
      <c r="I14" s="52"/>
    </row>
    <row r="15" spans="1:9" x14ac:dyDescent="0.15">
      <c r="A15" s="285"/>
      <c r="B15" s="288"/>
      <c r="C15" s="6"/>
      <c r="D15" s="7"/>
      <c r="E15" s="8" t="s">
        <v>13</v>
      </c>
      <c r="F15" s="46"/>
      <c r="G15" s="46"/>
      <c r="H15" s="24"/>
      <c r="I15" s="52"/>
    </row>
    <row r="16" spans="1:9" x14ac:dyDescent="0.15">
      <c r="A16" s="285"/>
      <c r="B16" s="288"/>
      <c r="C16" s="6"/>
      <c r="D16" s="7" t="s">
        <v>14</v>
      </c>
      <c r="E16" s="8"/>
      <c r="F16" s="46">
        <v>0</v>
      </c>
      <c r="G16" s="46">
        <v>0</v>
      </c>
      <c r="H16" s="24">
        <f>F16-G16</f>
        <v>0</v>
      </c>
      <c r="I16" s="52"/>
    </row>
    <row r="17" spans="1:9" x14ac:dyDescent="0.15">
      <c r="A17" s="285"/>
      <c r="B17" s="288"/>
      <c r="C17" s="6"/>
      <c r="D17" s="7" t="s">
        <v>15</v>
      </c>
      <c r="E17" s="8"/>
      <c r="F17" s="46">
        <f>SUM(F18:F22)</f>
        <v>15377800</v>
      </c>
      <c r="G17" s="46">
        <f>SUM(G18:G22)</f>
        <v>14613000</v>
      </c>
      <c r="H17" s="24">
        <f>F17-G17</f>
        <v>764800</v>
      </c>
      <c r="I17" s="52"/>
    </row>
    <row r="18" spans="1:9" x14ac:dyDescent="0.15">
      <c r="A18" s="285"/>
      <c r="B18" s="288"/>
      <c r="C18" s="6"/>
      <c r="D18" s="7"/>
      <c r="E18" s="8" t="s">
        <v>16</v>
      </c>
      <c r="F18" s="46"/>
      <c r="G18" s="46"/>
      <c r="H18" s="24"/>
      <c r="I18" s="52"/>
    </row>
    <row r="19" spans="1:9" x14ac:dyDescent="0.15">
      <c r="A19" s="285"/>
      <c r="B19" s="288"/>
      <c r="C19" s="6"/>
      <c r="D19" s="7"/>
      <c r="E19" s="8" t="s">
        <v>17</v>
      </c>
      <c r="F19" s="46">
        <v>0</v>
      </c>
      <c r="G19" s="46">
        <v>20000</v>
      </c>
      <c r="H19" s="24">
        <f t="shared" ref="H19" si="0">F19-G19</f>
        <v>-20000</v>
      </c>
      <c r="I19" s="52"/>
    </row>
    <row r="20" spans="1:9" x14ac:dyDescent="0.15">
      <c r="A20" s="285"/>
      <c r="B20" s="288"/>
      <c r="C20" s="6"/>
      <c r="D20" s="7"/>
      <c r="E20" s="8" t="s">
        <v>18</v>
      </c>
      <c r="F20" s="46">
        <f>15037000+280800</f>
        <v>15317800</v>
      </c>
      <c r="G20" s="46">
        <v>14533000</v>
      </c>
      <c r="H20" s="24">
        <f>F20-G20</f>
        <v>784800</v>
      </c>
      <c r="I20" s="52" t="s">
        <v>159</v>
      </c>
    </row>
    <row r="21" spans="1:9" x14ac:dyDescent="0.15">
      <c r="A21" s="285"/>
      <c r="B21" s="288"/>
      <c r="C21" s="6"/>
      <c r="D21" s="7"/>
      <c r="E21" s="8" t="s">
        <v>19</v>
      </c>
      <c r="F21" s="46"/>
      <c r="G21" s="46"/>
      <c r="H21" s="24"/>
      <c r="I21" s="52"/>
    </row>
    <row r="22" spans="1:9" x14ac:dyDescent="0.15">
      <c r="A22" s="285"/>
      <c r="B22" s="288"/>
      <c r="C22" s="69"/>
      <c r="D22" s="75"/>
      <c r="E22" s="76" t="s">
        <v>15</v>
      </c>
      <c r="F22" s="77">
        <v>60000</v>
      </c>
      <c r="G22" s="77">
        <v>60000</v>
      </c>
      <c r="H22" s="84">
        <f t="shared" ref="H22" si="1">F22-G22</f>
        <v>0</v>
      </c>
      <c r="I22" s="52" t="s">
        <v>160</v>
      </c>
    </row>
    <row r="23" spans="1:9" x14ac:dyDescent="0.15">
      <c r="A23" s="285"/>
      <c r="B23" s="288"/>
      <c r="C23" s="83" t="s">
        <v>20</v>
      </c>
      <c r="D23" s="79"/>
      <c r="E23" s="80"/>
      <c r="F23" s="91"/>
      <c r="G23" s="91"/>
      <c r="H23" s="85"/>
      <c r="I23" s="52"/>
    </row>
    <row r="24" spans="1:9" x14ac:dyDescent="0.15">
      <c r="A24" s="285"/>
      <c r="B24" s="288"/>
      <c r="C24" s="83" t="s">
        <v>21</v>
      </c>
      <c r="D24" s="79"/>
      <c r="E24" s="80"/>
      <c r="F24" s="91"/>
      <c r="G24" s="91"/>
      <c r="H24" s="85"/>
      <c r="I24" s="52"/>
    </row>
    <row r="25" spans="1:9" x14ac:dyDescent="0.15">
      <c r="A25" s="285"/>
      <c r="B25" s="288"/>
      <c r="C25" s="83" t="s">
        <v>22</v>
      </c>
      <c r="D25" s="79"/>
      <c r="E25" s="80"/>
      <c r="F25" s="91"/>
      <c r="G25" s="91"/>
      <c r="H25" s="85"/>
      <c r="I25" s="53"/>
    </row>
    <row r="26" spans="1:9" x14ac:dyDescent="0.15">
      <c r="A26" s="285"/>
      <c r="B26" s="288"/>
      <c r="C26" s="6" t="s">
        <v>23</v>
      </c>
      <c r="D26" s="7"/>
      <c r="E26" s="8"/>
      <c r="F26" s="64">
        <f>SUM(F27:F29)</f>
        <v>20000</v>
      </c>
      <c r="G26" s="64">
        <f>SUM(G27:G29)</f>
        <v>0</v>
      </c>
      <c r="H26" s="63">
        <f t="shared" ref="H26" si="2">F26-G26</f>
        <v>20000</v>
      </c>
      <c r="I26" s="52"/>
    </row>
    <row r="27" spans="1:9" x14ac:dyDescent="0.15">
      <c r="A27" s="285"/>
      <c r="B27" s="288"/>
      <c r="C27" s="6"/>
      <c r="D27" s="7" t="s">
        <v>24</v>
      </c>
      <c r="E27" s="8"/>
      <c r="F27" s="46"/>
      <c r="G27" s="46"/>
      <c r="H27" s="24"/>
      <c r="I27" s="52"/>
    </row>
    <row r="28" spans="1:9" x14ac:dyDescent="0.15">
      <c r="A28" s="285"/>
      <c r="B28" s="288"/>
      <c r="C28" s="6"/>
      <c r="D28" s="7" t="s">
        <v>25</v>
      </c>
      <c r="E28" s="8"/>
      <c r="F28" s="46"/>
      <c r="G28" s="46"/>
      <c r="H28" s="24"/>
      <c r="I28" s="52"/>
    </row>
    <row r="29" spans="1:9" x14ac:dyDescent="0.15">
      <c r="A29" s="285"/>
      <c r="B29" s="288"/>
      <c r="C29" s="6"/>
      <c r="D29" s="7" t="s">
        <v>26</v>
      </c>
      <c r="E29" s="8"/>
      <c r="F29" s="46">
        <f>F30+F31</f>
        <v>20000</v>
      </c>
      <c r="G29" s="46">
        <f>G30+G31</f>
        <v>0</v>
      </c>
      <c r="H29" s="24">
        <f>F29-G29</f>
        <v>20000</v>
      </c>
      <c r="I29" s="52"/>
    </row>
    <row r="30" spans="1:9" x14ac:dyDescent="0.15">
      <c r="A30" s="285"/>
      <c r="B30" s="288"/>
      <c r="C30" s="6"/>
      <c r="D30" s="7"/>
      <c r="E30" s="8" t="s">
        <v>124</v>
      </c>
      <c r="F30" s="46">
        <v>20000</v>
      </c>
      <c r="G30" s="46">
        <v>0</v>
      </c>
      <c r="H30" s="24">
        <f>F30-G30</f>
        <v>20000</v>
      </c>
      <c r="I30" s="52" t="s">
        <v>158</v>
      </c>
    </row>
    <row r="31" spans="1:9" x14ac:dyDescent="0.15">
      <c r="A31" s="285"/>
      <c r="B31" s="288"/>
      <c r="C31" s="6"/>
      <c r="D31" s="7"/>
      <c r="E31" s="8" t="s">
        <v>119</v>
      </c>
      <c r="F31" s="48"/>
      <c r="G31" s="48"/>
      <c r="H31" s="29"/>
      <c r="I31" s="54"/>
    </row>
    <row r="32" spans="1:9" x14ac:dyDescent="0.15">
      <c r="A32" s="285"/>
      <c r="B32" s="288"/>
      <c r="C32" s="9" t="s">
        <v>27</v>
      </c>
      <c r="D32" s="10"/>
      <c r="E32" s="11"/>
      <c r="F32" s="31">
        <f>SUM(F6,F7,F23,F24,F25,F26)</f>
        <v>21008722</v>
      </c>
      <c r="G32" s="31">
        <f>SUM(G6,G7,G23,G24,G25,G26)</f>
        <v>20440000</v>
      </c>
      <c r="H32" s="31">
        <f t="shared" ref="H32" si="3">SUM(H6,H7,H23,H24,H25,H26)</f>
        <v>568722</v>
      </c>
      <c r="I32" s="55"/>
    </row>
    <row r="33" spans="1:9" x14ac:dyDescent="0.15">
      <c r="A33" s="285"/>
      <c r="B33" s="288" t="s">
        <v>28</v>
      </c>
      <c r="C33" s="6" t="s">
        <v>29</v>
      </c>
      <c r="D33" s="7"/>
      <c r="E33" s="8"/>
      <c r="F33" s="63">
        <f>SUM(F34:F39)</f>
        <v>17874600</v>
      </c>
      <c r="G33" s="63">
        <f>SUM(G34:G39)</f>
        <v>19106000</v>
      </c>
      <c r="H33" s="184">
        <f>F33-G33</f>
        <v>-1231400</v>
      </c>
      <c r="I33" s="50"/>
    </row>
    <row r="34" spans="1:9" x14ac:dyDescent="0.15">
      <c r="A34" s="285"/>
      <c r="B34" s="288"/>
      <c r="C34" s="6"/>
      <c r="D34" s="7" t="s">
        <v>238</v>
      </c>
      <c r="E34" s="8"/>
      <c r="F34" s="63"/>
      <c r="G34" s="63"/>
      <c r="H34" s="24">
        <f t="shared" ref="H34:H50" si="4">F34-G34</f>
        <v>0</v>
      </c>
      <c r="I34" s="50"/>
    </row>
    <row r="35" spans="1:9" x14ac:dyDescent="0.15">
      <c r="A35" s="285"/>
      <c r="B35" s="288"/>
      <c r="C35" s="6"/>
      <c r="D35" s="7" t="s">
        <v>30</v>
      </c>
      <c r="E35" s="8"/>
      <c r="F35" s="24">
        <f>7460400+2060800</f>
        <v>9521200</v>
      </c>
      <c r="G35" s="24">
        <v>9470000</v>
      </c>
      <c r="H35" s="24">
        <f t="shared" si="4"/>
        <v>51200</v>
      </c>
      <c r="I35" s="50" t="s">
        <v>155</v>
      </c>
    </row>
    <row r="36" spans="1:9" x14ac:dyDescent="0.15">
      <c r="A36" s="285"/>
      <c r="B36" s="288"/>
      <c r="C36" s="6"/>
      <c r="D36" s="7" t="s">
        <v>31</v>
      </c>
      <c r="E36" s="8"/>
      <c r="F36" s="24">
        <v>2815000</v>
      </c>
      <c r="G36" s="24">
        <v>3190000</v>
      </c>
      <c r="H36" s="24">
        <f t="shared" si="4"/>
        <v>-375000</v>
      </c>
      <c r="I36" s="50" t="s">
        <v>156</v>
      </c>
    </row>
    <row r="37" spans="1:9" x14ac:dyDescent="0.15">
      <c r="A37" s="285"/>
      <c r="B37" s="288"/>
      <c r="C37" s="6"/>
      <c r="D37" s="7" t="s">
        <v>32</v>
      </c>
      <c r="E37" s="8"/>
      <c r="F37" s="24">
        <f>2520000+50400</f>
        <v>2570400</v>
      </c>
      <c r="G37" s="24">
        <v>3145000</v>
      </c>
      <c r="H37" s="24">
        <f t="shared" si="4"/>
        <v>-574600</v>
      </c>
      <c r="I37" s="50" t="s">
        <v>131</v>
      </c>
    </row>
    <row r="38" spans="1:9" x14ac:dyDescent="0.15">
      <c r="A38" s="285"/>
      <c r="B38" s="288"/>
      <c r="C38" s="6"/>
      <c r="D38" s="7" t="s">
        <v>33</v>
      </c>
      <c r="E38" s="8"/>
      <c r="F38" s="24">
        <v>418000</v>
      </c>
      <c r="G38" s="24">
        <v>801000</v>
      </c>
      <c r="H38" s="24">
        <f t="shared" si="4"/>
        <v>-383000</v>
      </c>
      <c r="I38" s="50" t="s">
        <v>154</v>
      </c>
    </row>
    <row r="39" spans="1:9" x14ac:dyDescent="0.15">
      <c r="A39" s="285"/>
      <c r="B39" s="288"/>
      <c r="C39" s="69"/>
      <c r="D39" s="75" t="s">
        <v>34</v>
      </c>
      <c r="E39" s="76"/>
      <c r="F39" s="84">
        <f>2100000+450000</f>
        <v>2550000</v>
      </c>
      <c r="G39" s="84">
        <v>2500000</v>
      </c>
      <c r="H39" s="84">
        <f t="shared" si="4"/>
        <v>50000</v>
      </c>
      <c r="I39" s="50" t="s">
        <v>132</v>
      </c>
    </row>
    <row r="40" spans="1:9" x14ac:dyDescent="0.15">
      <c r="A40" s="285"/>
      <c r="B40" s="288"/>
      <c r="C40" s="6" t="s">
        <v>35</v>
      </c>
      <c r="D40" s="7"/>
      <c r="E40" s="8"/>
      <c r="F40" s="63">
        <f>SUM(F41:F50)</f>
        <v>430000</v>
      </c>
      <c r="G40" s="63">
        <f>SUM(G41:G50)</f>
        <v>470000</v>
      </c>
      <c r="H40" s="63">
        <f t="shared" si="4"/>
        <v>-40000</v>
      </c>
      <c r="I40" s="50"/>
    </row>
    <row r="41" spans="1:9" x14ac:dyDescent="0.15">
      <c r="A41" s="285"/>
      <c r="B41" s="288"/>
      <c r="C41" s="6"/>
      <c r="D41" s="7" t="s">
        <v>36</v>
      </c>
      <c r="E41" s="8"/>
      <c r="F41" s="24"/>
      <c r="G41" s="24"/>
      <c r="H41" s="24">
        <f t="shared" si="4"/>
        <v>0</v>
      </c>
      <c r="I41" s="50"/>
    </row>
    <row r="42" spans="1:9" x14ac:dyDescent="0.15">
      <c r="A42" s="285"/>
      <c r="B42" s="288"/>
      <c r="C42" s="6"/>
      <c r="D42" s="7" t="s">
        <v>37</v>
      </c>
      <c r="E42" s="8"/>
      <c r="F42" s="24"/>
      <c r="G42" s="24"/>
      <c r="H42" s="24">
        <f t="shared" si="4"/>
        <v>0</v>
      </c>
      <c r="I42" s="50"/>
    </row>
    <row r="43" spans="1:9" x14ac:dyDescent="0.15">
      <c r="A43" s="285"/>
      <c r="B43" s="288"/>
      <c r="C43" s="6"/>
      <c r="D43" s="7" t="s">
        <v>38</v>
      </c>
      <c r="E43" s="8"/>
      <c r="F43" s="24"/>
      <c r="G43" s="24"/>
      <c r="H43" s="24">
        <f t="shared" si="4"/>
        <v>0</v>
      </c>
      <c r="I43" s="50"/>
    </row>
    <row r="44" spans="1:9" x14ac:dyDescent="0.15">
      <c r="A44" s="285"/>
      <c r="B44" s="288"/>
      <c r="C44" s="6"/>
      <c r="D44" s="7" t="s">
        <v>130</v>
      </c>
      <c r="E44" s="8"/>
      <c r="F44" s="24">
        <v>50000</v>
      </c>
      <c r="G44" s="24">
        <v>50000</v>
      </c>
      <c r="H44" s="24">
        <f t="shared" si="4"/>
        <v>0</v>
      </c>
      <c r="I44" s="50" t="s">
        <v>153</v>
      </c>
    </row>
    <row r="45" spans="1:9" x14ac:dyDescent="0.15">
      <c r="A45" s="285"/>
      <c r="B45" s="288"/>
      <c r="C45" s="6"/>
      <c r="D45" s="7" t="s">
        <v>39</v>
      </c>
      <c r="E45" s="8"/>
      <c r="F45" s="24"/>
      <c r="G45" s="24"/>
      <c r="H45" s="24">
        <f t="shared" si="4"/>
        <v>0</v>
      </c>
      <c r="I45" s="50"/>
    </row>
    <row r="46" spans="1:9" x14ac:dyDescent="0.15">
      <c r="A46" s="285"/>
      <c r="B46" s="288"/>
      <c r="C46" s="6"/>
      <c r="D46" s="7" t="s">
        <v>129</v>
      </c>
      <c r="E46" s="8"/>
      <c r="F46" s="24">
        <v>40000</v>
      </c>
      <c r="G46" s="24">
        <v>40000</v>
      </c>
      <c r="H46" s="24">
        <f t="shared" si="4"/>
        <v>0</v>
      </c>
      <c r="I46" s="50"/>
    </row>
    <row r="47" spans="1:9" x14ac:dyDescent="0.15">
      <c r="A47" s="285"/>
      <c r="B47" s="288"/>
      <c r="C47" s="6"/>
      <c r="D47" s="7" t="s">
        <v>237</v>
      </c>
      <c r="E47" s="8"/>
      <c r="F47" s="24"/>
      <c r="G47" s="24"/>
      <c r="H47" s="24">
        <f t="shared" si="4"/>
        <v>0</v>
      </c>
      <c r="I47" s="50"/>
    </row>
    <row r="48" spans="1:9" x14ac:dyDescent="0.15">
      <c r="A48" s="285"/>
      <c r="B48" s="288"/>
      <c r="C48" s="6"/>
      <c r="D48" s="7" t="s">
        <v>40</v>
      </c>
      <c r="E48" s="8"/>
      <c r="F48" s="24"/>
      <c r="G48" s="24"/>
      <c r="H48" s="24">
        <f t="shared" si="4"/>
        <v>0</v>
      </c>
      <c r="I48" s="50"/>
    </row>
    <row r="49" spans="1:9" x14ac:dyDescent="0.15">
      <c r="A49" s="285"/>
      <c r="B49" s="288"/>
      <c r="C49" s="6"/>
      <c r="D49" s="7" t="s">
        <v>41</v>
      </c>
      <c r="E49" s="8"/>
      <c r="F49" s="24">
        <v>300000</v>
      </c>
      <c r="G49" s="24">
        <v>340000</v>
      </c>
      <c r="H49" s="24">
        <f t="shared" si="4"/>
        <v>-40000</v>
      </c>
      <c r="I49" s="50" t="s">
        <v>139</v>
      </c>
    </row>
    <row r="50" spans="1:9" x14ac:dyDescent="0.15">
      <c r="A50" s="285"/>
      <c r="B50" s="288"/>
      <c r="C50" s="69"/>
      <c r="D50" s="75" t="s">
        <v>42</v>
      </c>
      <c r="E50" s="76"/>
      <c r="F50" s="84">
        <v>40000</v>
      </c>
      <c r="G50" s="84">
        <v>40000</v>
      </c>
      <c r="H50" s="84">
        <f t="shared" si="4"/>
        <v>0</v>
      </c>
      <c r="I50" s="50" t="s">
        <v>152</v>
      </c>
    </row>
    <row r="51" spans="1:9" x14ac:dyDescent="0.15">
      <c r="A51" s="285"/>
      <c r="B51" s="288"/>
      <c r="C51" s="6" t="s">
        <v>43</v>
      </c>
      <c r="D51" s="7"/>
      <c r="E51" s="8"/>
      <c r="F51" s="63">
        <f>SUM(F52:F72)</f>
        <v>3236000</v>
      </c>
      <c r="G51" s="63">
        <f>SUM(G52:G72)</f>
        <v>2385000</v>
      </c>
      <c r="H51" s="63">
        <f t="shared" ref="H51" si="5">F51-G51</f>
        <v>851000</v>
      </c>
      <c r="I51" s="50"/>
    </row>
    <row r="52" spans="1:9" x14ac:dyDescent="0.15">
      <c r="A52" s="285"/>
      <c r="B52" s="288"/>
      <c r="C52" s="6"/>
      <c r="D52" s="7" t="s">
        <v>44</v>
      </c>
      <c r="E52" s="8"/>
      <c r="F52" s="24">
        <v>100000</v>
      </c>
      <c r="G52" s="24">
        <v>100000</v>
      </c>
      <c r="H52" s="24">
        <f t="shared" ref="H52:H67" si="6">F52-G52</f>
        <v>0</v>
      </c>
      <c r="I52" s="50" t="s">
        <v>140</v>
      </c>
    </row>
    <row r="53" spans="1:9" x14ac:dyDescent="0.15">
      <c r="A53" s="285"/>
      <c r="B53" s="288"/>
      <c r="C53" s="6"/>
      <c r="D53" s="7" t="s">
        <v>45</v>
      </c>
      <c r="E53" s="8"/>
      <c r="F53" s="24">
        <v>40000</v>
      </c>
      <c r="G53" s="24">
        <v>50000</v>
      </c>
      <c r="H53" s="24">
        <f t="shared" si="6"/>
        <v>-10000</v>
      </c>
      <c r="I53" s="50" t="s">
        <v>151</v>
      </c>
    </row>
    <row r="54" spans="1:9" x14ac:dyDescent="0.15">
      <c r="A54" s="285"/>
      <c r="B54" s="288"/>
      <c r="C54" s="6"/>
      <c r="D54" s="7" t="s">
        <v>46</v>
      </c>
      <c r="E54" s="8"/>
      <c r="F54" s="24">
        <v>220000</v>
      </c>
      <c r="G54" s="24">
        <v>210000</v>
      </c>
      <c r="H54" s="24">
        <f t="shared" si="6"/>
        <v>10000</v>
      </c>
      <c r="I54" s="50" t="s">
        <v>150</v>
      </c>
    </row>
    <row r="55" spans="1:9" x14ac:dyDescent="0.15">
      <c r="A55" s="285"/>
      <c r="B55" s="288"/>
      <c r="C55" s="6"/>
      <c r="D55" s="7" t="s">
        <v>47</v>
      </c>
      <c r="E55" s="8"/>
      <c r="F55" s="24">
        <v>100000</v>
      </c>
      <c r="G55" s="24">
        <v>100000</v>
      </c>
      <c r="H55" s="24">
        <f t="shared" si="6"/>
        <v>0</v>
      </c>
      <c r="I55" s="50" t="s">
        <v>142</v>
      </c>
    </row>
    <row r="56" spans="1:9" x14ac:dyDescent="0.15">
      <c r="A56" s="285"/>
      <c r="B56" s="288"/>
      <c r="C56" s="6"/>
      <c r="D56" s="7" t="s">
        <v>48</v>
      </c>
      <c r="E56" s="8"/>
      <c r="F56" s="24">
        <v>0</v>
      </c>
      <c r="G56" s="24">
        <v>0</v>
      </c>
      <c r="H56" s="24">
        <f t="shared" si="6"/>
        <v>0</v>
      </c>
      <c r="I56" s="50"/>
    </row>
    <row r="57" spans="1:9" x14ac:dyDescent="0.15">
      <c r="A57" s="285"/>
      <c r="B57" s="288"/>
      <c r="C57" s="6"/>
      <c r="D57" s="7" t="s">
        <v>39</v>
      </c>
      <c r="E57" s="8"/>
      <c r="F57" s="24">
        <v>420000</v>
      </c>
      <c r="G57" s="24">
        <v>0</v>
      </c>
      <c r="H57" s="24">
        <f t="shared" si="6"/>
        <v>420000</v>
      </c>
      <c r="I57" s="50"/>
    </row>
    <row r="58" spans="1:9" x14ac:dyDescent="0.15">
      <c r="A58" s="285"/>
      <c r="B58" s="288"/>
      <c r="C58" s="6"/>
      <c r="D58" s="7" t="s">
        <v>49</v>
      </c>
      <c r="E58" s="8"/>
      <c r="F58" s="24">
        <v>0</v>
      </c>
      <c r="G58" s="24">
        <v>0</v>
      </c>
      <c r="H58" s="24">
        <f t="shared" si="6"/>
        <v>0</v>
      </c>
      <c r="I58" s="50"/>
    </row>
    <row r="59" spans="1:9" x14ac:dyDescent="0.15">
      <c r="A59" s="285"/>
      <c r="B59" s="288"/>
      <c r="C59" s="6"/>
      <c r="D59" s="7" t="s">
        <v>50</v>
      </c>
      <c r="E59" s="8"/>
      <c r="F59" s="24">
        <v>160000</v>
      </c>
      <c r="G59" s="24">
        <v>160000</v>
      </c>
      <c r="H59" s="24">
        <f t="shared" si="6"/>
        <v>0</v>
      </c>
      <c r="I59" s="50" t="s">
        <v>143</v>
      </c>
    </row>
    <row r="60" spans="1:9" x14ac:dyDescent="0.15">
      <c r="A60" s="285"/>
      <c r="B60" s="288"/>
      <c r="C60" s="6"/>
      <c r="D60" s="7" t="s">
        <v>51</v>
      </c>
      <c r="E60" s="8"/>
      <c r="F60" s="24">
        <v>350000</v>
      </c>
      <c r="G60" s="24">
        <v>350000</v>
      </c>
      <c r="H60" s="24">
        <f t="shared" si="6"/>
        <v>0</v>
      </c>
      <c r="I60" s="50" t="s">
        <v>144</v>
      </c>
    </row>
    <row r="61" spans="1:9" x14ac:dyDescent="0.15">
      <c r="A61" s="285"/>
      <c r="B61" s="288"/>
      <c r="C61" s="6"/>
      <c r="D61" s="7" t="s">
        <v>52</v>
      </c>
      <c r="E61" s="8"/>
      <c r="F61" s="24">
        <v>10000</v>
      </c>
      <c r="G61" s="24">
        <v>10000</v>
      </c>
      <c r="H61" s="24">
        <f t="shared" si="6"/>
        <v>0</v>
      </c>
      <c r="I61" s="50"/>
    </row>
    <row r="62" spans="1:9" x14ac:dyDescent="0.15">
      <c r="A62" s="285"/>
      <c r="B62" s="288"/>
      <c r="C62" s="6"/>
      <c r="D62" s="1" t="s">
        <v>239</v>
      </c>
      <c r="E62" s="8"/>
      <c r="F62" s="24">
        <v>0</v>
      </c>
      <c r="G62" s="24">
        <v>0</v>
      </c>
      <c r="H62" s="24">
        <f t="shared" si="6"/>
        <v>0</v>
      </c>
      <c r="I62" s="50"/>
    </row>
    <row r="63" spans="1:9" x14ac:dyDescent="0.15">
      <c r="A63" s="285"/>
      <c r="B63" s="288"/>
      <c r="C63" s="6"/>
      <c r="D63" s="7" t="s">
        <v>53</v>
      </c>
      <c r="E63" s="8"/>
      <c r="F63" s="24">
        <v>0</v>
      </c>
      <c r="G63" s="24">
        <v>0</v>
      </c>
      <c r="H63" s="24">
        <f t="shared" si="6"/>
        <v>0</v>
      </c>
      <c r="I63" s="50"/>
    </row>
    <row r="64" spans="1:9" x14ac:dyDescent="0.15">
      <c r="A64" s="285"/>
      <c r="B64" s="288"/>
      <c r="C64" s="6"/>
      <c r="D64" s="7" t="s">
        <v>54</v>
      </c>
      <c r="E64" s="8"/>
      <c r="F64" s="24">
        <v>5000</v>
      </c>
      <c r="G64" s="24">
        <v>0</v>
      </c>
      <c r="H64" s="24">
        <f t="shared" si="6"/>
        <v>5000</v>
      </c>
      <c r="I64" s="50"/>
    </row>
    <row r="65" spans="1:11" x14ac:dyDescent="0.15">
      <c r="A65" s="285"/>
      <c r="B65" s="288"/>
      <c r="C65" s="6"/>
      <c r="D65" s="7" t="s">
        <v>55</v>
      </c>
      <c r="E65" s="8"/>
      <c r="F65" s="24">
        <v>200000</v>
      </c>
      <c r="G65" s="24">
        <v>180000</v>
      </c>
      <c r="H65" s="24">
        <f t="shared" si="6"/>
        <v>20000</v>
      </c>
      <c r="I65" s="50" t="s">
        <v>146</v>
      </c>
    </row>
    <row r="66" spans="1:11" x14ac:dyDescent="0.15">
      <c r="A66" s="285"/>
      <c r="B66" s="288"/>
      <c r="C66" s="6"/>
      <c r="D66" s="7" t="s">
        <v>56</v>
      </c>
      <c r="E66" s="8"/>
      <c r="F66" s="24">
        <v>872000</v>
      </c>
      <c r="G66" s="24">
        <v>1150000</v>
      </c>
      <c r="H66" s="24">
        <f t="shared" si="6"/>
        <v>-278000</v>
      </c>
      <c r="I66" s="50" t="s">
        <v>147</v>
      </c>
    </row>
    <row r="67" spans="1:11" x14ac:dyDescent="0.15">
      <c r="A67" s="285"/>
      <c r="B67" s="288"/>
      <c r="C67" s="6"/>
      <c r="D67" s="7" t="s">
        <v>57</v>
      </c>
      <c r="E67" s="8"/>
      <c r="F67" s="24">
        <f>504000+15000*12</f>
        <v>684000</v>
      </c>
      <c r="G67" s="24">
        <v>0</v>
      </c>
      <c r="H67" s="24">
        <f t="shared" si="6"/>
        <v>684000</v>
      </c>
      <c r="I67" s="50" t="s">
        <v>251</v>
      </c>
      <c r="K67" s="1">
        <f>42000*12</f>
        <v>504000</v>
      </c>
    </row>
    <row r="68" spans="1:11" x14ac:dyDescent="0.15">
      <c r="A68" s="285"/>
      <c r="B68" s="288"/>
      <c r="C68" s="6"/>
      <c r="D68" s="7" t="s">
        <v>58</v>
      </c>
      <c r="E68" s="8"/>
      <c r="F68" s="24">
        <v>30000</v>
      </c>
      <c r="G68" s="24">
        <v>30000</v>
      </c>
      <c r="H68" s="24">
        <f>F68-G68</f>
        <v>0</v>
      </c>
      <c r="I68" s="50" t="s">
        <v>149</v>
      </c>
    </row>
    <row r="69" spans="1:11" x14ac:dyDescent="0.15">
      <c r="A69" s="285"/>
      <c r="B69" s="288"/>
      <c r="C69" s="6"/>
      <c r="D69" s="7" t="s">
        <v>59</v>
      </c>
      <c r="E69" s="8"/>
      <c r="F69" s="24">
        <v>0</v>
      </c>
      <c r="G69" s="24">
        <v>0</v>
      </c>
      <c r="H69" s="24">
        <f t="shared" ref="H69:H72" si="7">F69-G69</f>
        <v>0</v>
      </c>
      <c r="I69" s="50"/>
    </row>
    <row r="70" spans="1:11" x14ac:dyDescent="0.15">
      <c r="A70" s="285"/>
      <c r="B70" s="288"/>
      <c r="C70" s="6"/>
      <c r="D70" s="7" t="s">
        <v>240</v>
      </c>
      <c r="E70" s="8"/>
      <c r="F70" s="24">
        <v>10000</v>
      </c>
      <c r="G70" s="24">
        <v>10000</v>
      </c>
      <c r="H70" s="24">
        <f t="shared" si="7"/>
        <v>0</v>
      </c>
      <c r="I70" s="50"/>
    </row>
    <row r="71" spans="1:11" x14ac:dyDescent="0.15">
      <c r="A71" s="285"/>
      <c r="B71" s="288"/>
      <c r="C71" s="6"/>
      <c r="D71" s="7" t="s">
        <v>60</v>
      </c>
      <c r="E71" s="8"/>
      <c r="F71" s="24">
        <v>20000</v>
      </c>
      <c r="G71" s="24">
        <v>20000</v>
      </c>
      <c r="H71" s="24">
        <f t="shared" si="7"/>
        <v>0</v>
      </c>
      <c r="I71" s="50"/>
    </row>
    <row r="72" spans="1:11" x14ac:dyDescent="0.15">
      <c r="A72" s="285"/>
      <c r="B72" s="288"/>
      <c r="C72" s="69"/>
      <c r="D72" s="75" t="s">
        <v>42</v>
      </c>
      <c r="E72" s="76"/>
      <c r="F72" s="84">
        <v>15000</v>
      </c>
      <c r="G72" s="84">
        <v>15000</v>
      </c>
      <c r="H72" s="84">
        <f t="shared" si="7"/>
        <v>0</v>
      </c>
      <c r="I72" s="50"/>
    </row>
    <row r="73" spans="1:11" x14ac:dyDescent="0.15">
      <c r="A73" s="285"/>
      <c r="B73" s="288"/>
      <c r="C73" s="6" t="s">
        <v>61</v>
      </c>
      <c r="D73" s="7"/>
      <c r="E73" s="8"/>
      <c r="F73" s="63">
        <f>F74+F77</f>
        <v>0</v>
      </c>
      <c r="G73" s="63">
        <f>G74+G77</f>
        <v>0</v>
      </c>
      <c r="H73" s="63">
        <f t="shared" ref="H73:H74" si="8">F73-G73</f>
        <v>0</v>
      </c>
      <c r="I73" s="50"/>
    </row>
    <row r="74" spans="1:11" x14ac:dyDescent="0.15">
      <c r="A74" s="285"/>
      <c r="B74" s="288"/>
      <c r="C74" s="6"/>
      <c r="D74" s="7" t="s">
        <v>62</v>
      </c>
      <c r="E74" s="8"/>
      <c r="F74" s="24">
        <f>F75+F76</f>
        <v>0</v>
      </c>
      <c r="G74" s="24">
        <f>G75+G76</f>
        <v>0</v>
      </c>
      <c r="H74" s="24">
        <f t="shared" si="8"/>
        <v>0</v>
      </c>
      <c r="I74" s="50"/>
    </row>
    <row r="75" spans="1:11" x14ac:dyDescent="0.15">
      <c r="A75" s="285"/>
      <c r="B75" s="288"/>
      <c r="C75" s="6"/>
      <c r="D75" s="7"/>
      <c r="E75" s="8" t="s">
        <v>63</v>
      </c>
      <c r="F75" s="24"/>
      <c r="G75" s="24"/>
      <c r="H75" s="24"/>
      <c r="I75" s="50"/>
    </row>
    <row r="76" spans="1:11" x14ac:dyDescent="0.15">
      <c r="A76" s="285"/>
      <c r="B76" s="288"/>
      <c r="C76" s="6"/>
      <c r="D76" s="7"/>
      <c r="E76" s="8" t="s">
        <v>64</v>
      </c>
      <c r="F76" s="24"/>
      <c r="G76" s="24"/>
      <c r="H76" s="24"/>
      <c r="I76" s="50"/>
    </row>
    <row r="77" spans="1:11" x14ac:dyDescent="0.15">
      <c r="A77" s="285"/>
      <c r="B77" s="288"/>
      <c r="C77" s="69"/>
      <c r="D77" s="75" t="s">
        <v>65</v>
      </c>
      <c r="E77" s="76"/>
      <c r="F77" s="84"/>
      <c r="G77" s="84"/>
      <c r="H77" s="84"/>
      <c r="I77" s="50"/>
    </row>
    <row r="78" spans="1:11" x14ac:dyDescent="0.15">
      <c r="A78" s="285"/>
      <c r="B78" s="288"/>
      <c r="C78" s="83" t="s">
        <v>66</v>
      </c>
      <c r="D78" s="79"/>
      <c r="E78" s="80"/>
      <c r="F78" s="85"/>
      <c r="G78" s="85"/>
      <c r="H78" s="85"/>
      <c r="I78" s="50"/>
    </row>
    <row r="79" spans="1:11" x14ac:dyDescent="0.15">
      <c r="A79" s="285"/>
      <c r="B79" s="288"/>
      <c r="C79" s="83" t="s">
        <v>67</v>
      </c>
      <c r="D79" s="79"/>
      <c r="E79" s="80"/>
      <c r="F79" s="85"/>
      <c r="G79" s="85"/>
      <c r="H79" s="85"/>
      <c r="I79" s="50"/>
    </row>
    <row r="80" spans="1:11" x14ac:dyDescent="0.15">
      <c r="A80" s="285"/>
      <c r="B80" s="288"/>
      <c r="C80" s="6" t="s">
        <v>68</v>
      </c>
      <c r="D80" s="7"/>
      <c r="E80" s="8"/>
      <c r="F80" s="63">
        <f>SUM(F81:F82)</f>
        <v>0</v>
      </c>
      <c r="G80" s="63">
        <f>SUM(G81:G82)</f>
        <v>0</v>
      </c>
      <c r="H80" s="63">
        <f t="shared" ref="H80" si="9">F80-G80</f>
        <v>0</v>
      </c>
      <c r="I80" s="50"/>
    </row>
    <row r="81" spans="1:9" x14ac:dyDescent="0.15">
      <c r="A81" s="285"/>
      <c r="B81" s="288"/>
      <c r="C81" s="6"/>
      <c r="D81" s="7" t="s">
        <v>69</v>
      </c>
      <c r="E81" s="8"/>
      <c r="F81" s="24"/>
      <c r="G81" s="24"/>
      <c r="H81" s="24"/>
      <c r="I81" s="50"/>
    </row>
    <row r="82" spans="1:9" x14ac:dyDescent="0.15">
      <c r="A82" s="285"/>
      <c r="B82" s="288"/>
      <c r="C82" s="6"/>
      <c r="D82" s="7" t="s">
        <v>42</v>
      </c>
      <c r="E82" s="8"/>
      <c r="F82" s="24"/>
      <c r="G82" s="24"/>
      <c r="H82" s="24"/>
      <c r="I82" s="50"/>
    </row>
    <row r="83" spans="1:9" x14ac:dyDescent="0.15">
      <c r="A83" s="285"/>
      <c r="B83" s="289"/>
      <c r="C83" s="12" t="s">
        <v>70</v>
      </c>
      <c r="D83" s="11"/>
      <c r="E83" s="11"/>
      <c r="F83" s="28">
        <f>SUM(F33,F40,F51,F73,F78,F79,F80)</f>
        <v>21540600</v>
      </c>
      <c r="G83" s="28">
        <f>SUM(G33,G40,G51,G73,G78,G79,G80)</f>
        <v>21961000</v>
      </c>
      <c r="H83" s="28">
        <f t="shared" ref="H83" si="10">SUM(H33,H40,H51,H73,H78,H79,H80)</f>
        <v>-420400</v>
      </c>
      <c r="I83" s="55"/>
    </row>
    <row r="84" spans="1:9" x14ac:dyDescent="0.15">
      <c r="A84" s="286"/>
      <c r="B84" s="282" t="s">
        <v>71</v>
      </c>
      <c r="C84" s="283"/>
      <c r="D84" s="283"/>
      <c r="E84" s="284"/>
      <c r="F84" s="24">
        <f>F32-F83</f>
        <v>-531878</v>
      </c>
      <c r="G84" s="24">
        <f>G32-G83</f>
        <v>-1521000</v>
      </c>
      <c r="H84" s="24">
        <f t="shared" ref="H84" si="11">H32-H83</f>
        <v>989122</v>
      </c>
      <c r="I84" s="50"/>
    </row>
    <row r="85" spans="1:9" x14ac:dyDescent="0.15">
      <c r="A85" s="285" t="s">
        <v>72</v>
      </c>
      <c r="B85" s="287" t="s">
        <v>3</v>
      </c>
      <c r="C85" s="3" t="s">
        <v>73</v>
      </c>
      <c r="D85" s="7"/>
      <c r="E85" s="8"/>
      <c r="F85" s="27"/>
      <c r="G85" s="27"/>
      <c r="H85" s="27"/>
      <c r="I85" s="56"/>
    </row>
    <row r="86" spans="1:9" x14ac:dyDescent="0.15">
      <c r="A86" s="285"/>
      <c r="B86" s="287"/>
      <c r="C86" s="6"/>
      <c r="D86" s="7" t="s">
        <v>73</v>
      </c>
      <c r="E86" s="8"/>
      <c r="F86" s="24"/>
      <c r="G86" s="24"/>
      <c r="H86" s="24"/>
      <c r="I86" s="50"/>
    </row>
    <row r="87" spans="1:9" x14ac:dyDescent="0.15">
      <c r="A87" s="285"/>
      <c r="B87" s="287"/>
      <c r="C87" s="69"/>
      <c r="D87" s="75" t="s">
        <v>74</v>
      </c>
      <c r="E87" s="76"/>
      <c r="F87" s="84"/>
      <c r="G87" s="84"/>
      <c r="H87" s="84"/>
      <c r="I87" s="50"/>
    </row>
    <row r="88" spans="1:9" x14ac:dyDescent="0.15">
      <c r="A88" s="285"/>
      <c r="B88" s="288"/>
      <c r="C88" s="6" t="s">
        <v>75</v>
      </c>
      <c r="D88" s="7"/>
      <c r="E88" s="8"/>
      <c r="F88" s="24"/>
      <c r="G88" s="24"/>
      <c r="H88" s="24"/>
      <c r="I88" s="50"/>
    </row>
    <row r="89" spans="1:9" x14ac:dyDescent="0.15">
      <c r="A89" s="285"/>
      <c r="B89" s="288"/>
      <c r="C89" s="6"/>
      <c r="D89" s="7" t="s">
        <v>75</v>
      </c>
      <c r="E89" s="8"/>
      <c r="F89" s="24"/>
      <c r="G89" s="24"/>
      <c r="H89" s="24"/>
      <c r="I89" s="50"/>
    </row>
    <row r="90" spans="1:9" x14ac:dyDescent="0.15">
      <c r="A90" s="285"/>
      <c r="B90" s="288"/>
      <c r="C90" s="69"/>
      <c r="D90" s="75" t="s">
        <v>76</v>
      </c>
      <c r="E90" s="76"/>
      <c r="F90" s="84"/>
      <c r="G90" s="84"/>
      <c r="H90" s="84"/>
      <c r="I90" s="50"/>
    </row>
    <row r="91" spans="1:9" x14ac:dyDescent="0.15">
      <c r="A91" s="285"/>
      <c r="B91" s="288"/>
      <c r="C91" s="83" t="s">
        <v>77</v>
      </c>
      <c r="D91" s="79"/>
      <c r="E91" s="80"/>
      <c r="F91" s="87"/>
      <c r="G91" s="87"/>
      <c r="H91" s="87"/>
      <c r="I91" s="50"/>
    </row>
    <row r="92" spans="1:9" x14ac:dyDescent="0.15">
      <c r="A92" s="285"/>
      <c r="B92" s="288"/>
      <c r="C92" s="8" t="s">
        <v>78</v>
      </c>
      <c r="D92" s="8"/>
      <c r="E92" s="8"/>
      <c r="F92" s="24"/>
      <c r="G92" s="24"/>
      <c r="H92" s="24"/>
      <c r="I92" s="50"/>
    </row>
    <row r="93" spans="1:9" x14ac:dyDescent="0.15">
      <c r="A93" s="285"/>
      <c r="B93" s="288"/>
      <c r="C93" s="7"/>
      <c r="D93" s="7" t="s">
        <v>79</v>
      </c>
      <c r="E93" s="8"/>
      <c r="F93" s="24"/>
      <c r="G93" s="24"/>
      <c r="H93" s="24"/>
      <c r="I93" s="50"/>
    </row>
    <row r="94" spans="1:9" x14ac:dyDescent="0.15">
      <c r="A94" s="285"/>
      <c r="B94" s="288"/>
      <c r="C94" s="69"/>
      <c r="D94" s="75" t="s">
        <v>80</v>
      </c>
      <c r="E94" s="76"/>
      <c r="F94" s="84"/>
      <c r="G94" s="84"/>
      <c r="H94" s="84"/>
      <c r="I94" s="50"/>
    </row>
    <row r="95" spans="1:9" x14ac:dyDescent="0.15">
      <c r="A95" s="285"/>
      <c r="B95" s="288"/>
      <c r="C95" s="13" t="s">
        <v>81</v>
      </c>
      <c r="D95" s="7"/>
      <c r="E95" s="8"/>
      <c r="F95" s="24"/>
      <c r="G95" s="24"/>
      <c r="H95" s="24"/>
      <c r="I95" s="50"/>
    </row>
    <row r="96" spans="1:9" x14ac:dyDescent="0.15">
      <c r="A96" s="285"/>
      <c r="B96" s="288"/>
      <c r="C96" s="12" t="s">
        <v>82</v>
      </c>
      <c r="D96" s="12"/>
      <c r="E96" s="12"/>
      <c r="F96" s="28">
        <f>SUM(F85:F95)</f>
        <v>0</v>
      </c>
      <c r="G96" s="28">
        <f>SUM(G85:G95)</f>
        <v>0</v>
      </c>
      <c r="H96" s="28">
        <f t="shared" ref="H96" si="12">SUM(H85:H95)</f>
        <v>0</v>
      </c>
      <c r="I96" s="55"/>
    </row>
    <row r="97" spans="1:9" x14ac:dyDescent="0.15">
      <c r="A97" s="285"/>
      <c r="B97" s="288" t="s">
        <v>28</v>
      </c>
      <c r="C97" s="70" t="s">
        <v>83</v>
      </c>
      <c r="D97" s="71"/>
      <c r="E97" s="72"/>
      <c r="F97" s="89"/>
      <c r="G97" s="89"/>
      <c r="H97" s="89"/>
      <c r="I97" s="50"/>
    </row>
    <row r="98" spans="1:9" x14ac:dyDescent="0.15">
      <c r="A98" s="285"/>
      <c r="B98" s="288"/>
      <c r="C98" s="6" t="s">
        <v>84</v>
      </c>
      <c r="D98" s="7"/>
      <c r="E98" s="8"/>
      <c r="F98" s="24"/>
      <c r="G98" s="24"/>
      <c r="H98" s="24"/>
      <c r="I98" s="50"/>
    </row>
    <row r="99" spans="1:9" x14ac:dyDescent="0.15">
      <c r="A99" s="285"/>
      <c r="B99" s="288"/>
      <c r="C99" s="6"/>
      <c r="D99" s="7" t="s">
        <v>85</v>
      </c>
      <c r="E99" s="8"/>
      <c r="F99" s="24"/>
      <c r="G99" s="24"/>
      <c r="H99" s="24"/>
      <c r="I99" s="50"/>
    </row>
    <row r="100" spans="1:9" x14ac:dyDescent="0.15">
      <c r="A100" s="285"/>
      <c r="B100" s="288"/>
      <c r="C100" s="6"/>
      <c r="D100" s="7" t="s">
        <v>86</v>
      </c>
      <c r="E100" s="8"/>
      <c r="F100" s="24">
        <v>0</v>
      </c>
      <c r="G100" s="24">
        <v>4500000</v>
      </c>
      <c r="H100" s="24">
        <f>F100-G100</f>
        <v>-4500000</v>
      </c>
      <c r="I100" s="50"/>
    </row>
    <row r="101" spans="1:9" x14ac:dyDescent="0.15">
      <c r="A101" s="285"/>
      <c r="B101" s="288"/>
      <c r="C101" s="6"/>
      <c r="D101" s="7" t="s">
        <v>87</v>
      </c>
      <c r="E101" s="8"/>
      <c r="F101" s="24">
        <v>0</v>
      </c>
      <c r="G101" s="24">
        <v>150000</v>
      </c>
      <c r="H101" s="24">
        <f>F101-G101</f>
        <v>-150000</v>
      </c>
      <c r="I101" s="50"/>
    </row>
    <row r="102" spans="1:9" x14ac:dyDescent="0.15">
      <c r="A102" s="285"/>
      <c r="B102" s="288"/>
      <c r="C102" s="6"/>
      <c r="D102" s="7" t="s">
        <v>88</v>
      </c>
      <c r="E102" s="8"/>
      <c r="F102" s="24"/>
      <c r="G102" s="24"/>
      <c r="H102" s="24"/>
      <c r="I102" s="50"/>
    </row>
    <row r="103" spans="1:9" x14ac:dyDescent="0.15">
      <c r="A103" s="285"/>
      <c r="B103" s="288"/>
      <c r="C103" s="69"/>
      <c r="D103" s="75" t="s">
        <v>241</v>
      </c>
      <c r="E103" s="76"/>
      <c r="F103" s="84"/>
      <c r="G103" s="84"/>
      <c r="H103" s="84"/>
      <c r="I103" s="50"/>
    </row>
    <row r="104" spans="1:9" x14ac:dyDescent="0.15">
      <c r="A104" s="285"/>
      <c r="B104" s="288"/>
      <c r="C104" s="83" t="s">
        <v>89</v>
      </c>
      <c r="D104" s="79"/>
      <c r="E104" s="80"/>
      <c r="F104" s="87"/>
      <c r="G104" s="87"/>
      <c r="H104" s="87"/>
      <c r="I104" s="50"/>
    </row>
    <row r="105" spans="1:9" x14ac:dyDescent="0.15">
      <c r="A105" s="285"/>
      <c r="B105" s="288"/>
      <c r="C105" s="83" t="s">
        <v>90</v>
      </c>
      <c r="D105" s="79"/>
      <c r="E105" s="80"/>
      <c r="F105" s="87"/>
      <c r="G105" s="87"/>
      <c r="H105" s="87"/>
      <c r="I105" s="50"/>
    </row>
    <row r="106" spans="1:9" x14ac:dyDescent="0.15">
      <c r="A106" s="285"/>
      <c r="B106" s="288"/>
      <c r="C106" s="13" t="s">
        <v>91</v>
      </c>
      <c r="D106" s="14"/>
      <c r="E106" s="15"/>
      <c r="F106" s="24"/>
      <c r="G106" s="24"/>
      <c r="H106" s="24"/>
      <c r="I106" s="50"/>
    </row>
    <row r="107" spans="1:9" x14ac:dyDescent="0.15">
      <c r="A107" s="285"/>
      <c r="B107" s="289"/>
      <c r="C107" s="8" t="s">
        <v>92</v>
      </c>
      <c r="D107" s="8"/>
      <c r="E107" s="8"/>
      <c r="F107" s="28">
        <f>SUM(F97:F106)</f>
        <v>0</v>
      </c>
      <c r="G107" s="28">
        <f>SUM(G97:G106)</f>
        <v>4650000</v>
      </c>
      <c r="H107" s="28">
        <f t="shared" ref="H107" si="13">SUM(H97:H106)</f>
        <v>-4650000</v>
      </c>
      <c r="I107" s="55"/>
    </row>
    <row r="108" spans="1:9" x14ac:dyDescent="0.15">
      <c r="A108" s="286"/>
      <c r="B108" s="282" t="s">
        <v>93</v>
      </c>
      <c r="C108" s="283"/>
      <c r="D108" s="283"/>
      <c r="E108" s="284"/>
      <c r="F108" s="28">
        <f>F96-F107</f>
        <v>0</v>
      </c>
      <c r="G108" s="28">
        <f>G96-G107</f>
        <v>-4650000</v>
      </c>
      <c r="H108" s="28">
        <f t="shared" ref="H108" si="14">H96-H107</f>
        <v>4650000</v>
      </c>
      <c r="I108" s="55"/>
    </row>
    <row r="109" spans="1:9" x14ac:dyDescent="0.15">
      <c r="A109" s="285" t="s">
        <v>94</v>
      </c>
      <c r="B109" s="287" t="s">
        <v>3</v>
      </c>
      <c r="C109" s="3" t="s">
        <v>95</v>
      </c>
      <c r="D109" s="7"/>
      <c r="E109" s="8"/>
      <c r="F109" s="24"/>
      <c r="G109" s="24"/>
      <c r="H109" s="24"/>
      <c r="I109" s="50"/>
    </row>
    <row r="110" spans="1:9" x14ac:dyDescent="0.15">
      <c r="A110" s="285"/>
      <c r="B110" s="288"/>
      <c r="C110" s="6" t="s">
        <v>96</v>
      </c>
      <c r="D110" s="7"/>
      <c r="E110" s="8"/>
      <c r="F110" s="24"/>
      <c r="G110" s="24"/>
      <c r="H110" s="24"/>
      <c r="I110" s="50"/>
    </row>
    <row r="111" spans="1:9" x14ac:dyDescent="0.15">
      <c r="A111" s="285"/>
      <c r="B111" s="288"/>
      <c r="C111" s="6" t="s">
        <v>97</v>
      </c>
      <c r="D111" s="7"/>
      <c r="E111" s="8"/>
      <c r="F111" s="24"/>
      <c r="G111" s="24"/>
      <c r="H111" s="24"/>
      <c r="I111" s="50"/>
    </row>
    <row r="112" spans="1:9" x14ac:dyDescent="0.15">
      <c r="A112" s="285"/>
      <c r="B112" s="288"/>
      <c r="C112" s="6" t="s">
        <v>98</v>
      </c>
      <c r="D112" s="7"/>
      <c r="E112" s="8"/>
      <c r="F112" s="24"/>
      <c r="G112" s="24"/>
      <c r="H112" s="24"/>
      <c r="I112" s="50"/>
    </row>
    <row r="113" spans="1:9" x14ac:dyDescent="0.15">
      <c r="A113" s="285"/>
      <c r="B113" s="288"/>
      <c r="C113" s="6" t="s">
        <v>99</v>
      </c>
      <c r="D113" s="7"/>
      <c r="E113" s="8"/>
      <c r="F113" s="24"/>
      <c r="G113" s="24"/>
      <c r="H113" s="24"/>
      <c r="I113" s="50"/>
    </row>
    <row r="114" spans="1:9" x14ac:dyDescent="0.15">
      <c r="A114" s="285"/>
      <c r="B114" s="288"/>
      <c r="C114" s="6" t="s">
        <v>100</v>
      </c>
      <c r="D114" s="7"/>
      <c r="E114" s="8"/>
      <c r="F114" s="24">
        <v>500000</v>
      </c>
      <c r="G114" s="24">
        <v>500000</v>
      </c>
      <c r="H114" s="24">
        <f>F114-G114</f>
        <v>0</v>
      </c>
      <c r="I114" s="50" t="s">
        <v>194</v>
      </c>
    </row>
    <row r="115" spans="1:9" x14ac:dyDescent="0.15">
      <c r="A115" s="285"/>
      <c r="B115" s="288"/>
      <c r="C115" s="6" t="s">
        <v>195</v>
      </c>
      <c r="D115" s="7"/>
      <c r="E115" s="8"/>
      <c r="F115" s="24">
        <v>0</v>
      </c>
      <c r="G115" s="24">
        <f>300000+4500000</f>
        <v>4800000</v>
      </c>
      <c r="H115" s="24">
        <f>F115-G115</f>
        <v>-4800000</v>
      </c>
      <c r="I115" s="50"/>
    </row>
    <row r="116" spans="1:9" x14ac:dyDescent="0.15">
      <c r="A116" s="285"/>
      <c r="B116" s="288"/>
      <c r="C116" s="13" t="s">
        <v>101</v>
      </c>
      <c r="D116" s="14"/>
      <c r="E116" s="15"/>
      <c r="F116" s="24"/>
      <c r="G116" s="24"/>
      <c r="H116" s="24"/>
      <c r="I116" s="50"/>
    </row>
    <row r="117" spans="1:9" x14ac:dyDescent="0.15">
      <c r="A117" s="285"/>
      <c r="B117" s="288"/>
      <c r="C117" s="16" t="s">
        <v>102</v>
      </c>
      <c r="D117" s="16"/>
      <c r="E117" s="16"/>
      <c r="F117" s="28">
        <f>SUM(F109:F116)</f>
        <v>500000</v>
      </c>
      <c r="G117" s="28">
        <f>SUM(G109:G116)</f>
        <v>5300000</v>
      </c>
      <c r="H117" s="28">
        <f t="shared" ref="H117" si="15">SUM(H109:H116)</f>
        <v>-4800000</v>
      </c>
      <c r="I117" s="55"/>
    </row>
    <row r="118" spans="1:9" x14ac:dyDescent="0.15">
      <c r="A118" s="285"/>
      <c r="B118" s="288" t="s">
        <v>28</v>
      </c>
      <c r="C118" s="3" t="s">
        <v>103</v>
      </c>
      <c r="D118" s="7"/>
      <c r="E118" s="8"/>
      <c r="F118" s="24"/>
      <c r="G118" s="24"/>
      <c r="H118" s="24"/>
      <c r="I118" s="50"/>
    </row>
    <row r="119" spans="1:9" x14ac:dyDescent="0.15">
      <c r="A119" s="285"/>
      <c r="B119" s="288"/>
      <c r="C119" s="6" t="s">
        <v>104</v>
      </c>
      <c r="D119" s="7"/>
      <c r="E119" s="8"/>
      <c r="F119" s="24">
        <v>0</v>
      </c>
      <c r="G119" s="24">
        <v>300000</v>
      </c>
      <c r="H119" s="24">
        <f>F119-G119</f>
        <v>-300000</v>
      </c>
      <c r="I119" s="50"/>
    </row>
    <row r="120" spans="1:9" x14ac:dyDescent="0.15">
      <c r="A120" s="285"/>
      <c r="B120" s="288"/>
      <c r="C120" s="6" t="s">
        <v>105</v>
      </c>
      <c r="D120" s="7"/>
      <c r="E120" s="8"/>
      <c r="F120" s="24"/>
      <c r="G120" s="24"/>
      <c r="H120" s="24"/>
      <c r="I120" s="50"/>
    </row>
    <row r="121" spans="1:9" x14ac:dyDescent="0.15">
      <c r="A121" s="285"/>
      <c r="B121" s="288"/>
      <c r="C121" s="6" t="s">
        <v>106</v>
      </c>
      <c r="D121" s="7"/>
      <c r="E121" s="8"/>
      <c r="F121" s="24"/>
      <c r="G121" s="24"/>
      <c r="H121" s="24"/>
      <c r="I121" s="50"/>
    </row>
    <row r="122" spans="1:9" x14ac:dyDescent="0.15">
      <c r="A122" s="285"/>
      <c r="B122" s="288"/>
      <c r="C122" s="6" t="s">
        <v>107</v>
      </c>
      <c r="D122" s="7"/>
      <c r="E122" s="8"/>
      <c r="F122" s="24">
        <v>0</v>
      </c>
      <c r="G122" s="24">
        <v>0</v>
      </c>
      <c r="H122" s="24">
        <f>F122-G122</f>
        <v>0</v>
      </c>
      <c r="I122" s="50"/>
    </row>
    <row r="123" spans="1:9" ht="22.5" x14ac:dyDescent="0.15">
      <c r="A123" s="285"/>
      <c r="B123" s="289"/>
      <c r="C123" s="6" t="s">
        <v>192</v>
      </c>
      <c r="D123" s="7"/>
      <c r="E123" s="8"/>
      <c r="F123" s="24">
        <f>216000+64000</f>
        <v>280000</v>
      </c>
      <c r="G123" s="24">
        <v>0</v>
      </c>
      <c r="H123" s="24">
        <f>F123-G123</f>
        <v>280000</v>
      </c>
      <c r="I123" s="260" t="s">
        <v>292</v>
      </c>
    </row>
    <row r="124" spans="1:9" x14ac:dyDescent="0.15">
      <c r="A124" s="285"/>
      <c r="B124" s="289"/>
      <c r="C124" s="13" t="s">
        <v>108</v>
      </c>
      <c r="D124" s="14"/>
      <c r="E124" s="15"/>
      <c r="F124" s="29"/>
      <c r="G124" s="29"/>
      <c r="H124" s="29"/>
      <c r="I124" s="57"/>
    </row>
    <row r="125" spans="1:9" x14ac:dyDescent="0.15">
      <c r="A125" s="285"/>
      <c r="B125" s="289"/>
      <c r="C125" s="12" t="s">
        <v>109</v>
      </c>
      <c r="D125" s="12"/>
      <c r="E125" s="12"/>
      <c r="F125" s="24">
        <f>SUM(F118:F124)</f>
        <v>280000</v>
      </c>
      <c r="G125" s="24">
        <f>SUM(G118:G124)</f>
        <v>300000</v>
      </c>
      <c r="H125" s="24">
        <f t="shared" ref="H125:H130" si="16">F125-G125</f>
        <v>-20000</v>
      </c>
      <c r="I125" s="50"/>
    </row>
    <row r="126" spans="1:9" x14ac:dyDescent="0.15">
      <c r="A126" s="285"/>
      <c r="B126" s="282" t="s">
        <v>110</v>
      </c>
      <c r="C126" s="283"/>
      <c r="D126" s="283"/>
      <c r="E126" s="284"/>
      <c r="F126" s="28">
        <f>F117-F125</f>
        <v>220000</v>
      </c>
      <c r="G126" s="28">
        <f>G117-G125</f>
        <v>5000000</v>
      </c>
      <c r="H126" s="28">
        <f t="shared" si="16"/>
        <v>-4780000</v>
      </c>
      <c r="I126" s="55"/>
    </row>
    <row r="127" spans="1:9" x14ac:dyDescent="0.15">
      <c r="A127" s="17" t="s">
        <v>111</v>
      </c>
      <c r="B127" s="18"/>
      <c r="C127" s="19"/>
      <c r="D127" s="19"/>
      <c r="E127" s="19"/>
      <c r="F127" s="29">
        <v>1688122</v>
      </c>
      <c r="G127" s="29">
        <v>1515082</v>
      </c>
      <c r="H127" s="29">
        <f t="shared" si="16"/>
        <v>173040</v>
      </c>
      <c r="I127" s="55"/>
    </row>
    <row r="128" spans="1:9" x14ac:dyDescent="0.15">
      <c r="A128" s="20" t="s">
        <v>112</v>
      </c>
      <c r="B128" s="21"/>
      <c r="C128" s="22"/>
      <c r="D128" s="22"/>
      <c r="E128" s="22"/>
      <c r="F128" s="29">
        <f>F84+F108+F126-F127</f>
        <v>-2000000</v>
      </c>
      <c r="G128" s="29">
        <f>G84+G108+G126-G127</f>
        <v>-2686082</v>
      </c>
      <c r="H128" s="29">
        <f t="shared" si="16"/>
        <v>686082</v>
      </c>
      <c r="I128" s="57"/>
    </row>
    <row r="129" spans="1:9" x14ac:dyDescent="0.15">
      <c r="A129" s="17" t="s">
        <v>113</v>
      </c>
      <c r="B129" s="18"/>
      <c r="C129" s="19"/>
      <c r="D129" s="19"/>
      <c r="E129" s="19"/>
      <c r="F129" s="28">
        <f>G130</f>
        <v>4000000</v>
      </c>
      <c r="G129" s="28">
        <v>6686082</v>
      </c>
      <c r="H129" s="28">
        <f t="shared" si="16"/>
        <v>-2686082</v>
      </c>
      <c r="I129" s="55"/>
    </row>
    <row r="130" spans="1:9" x14ac:dyDescent="0.15">
      <c r="A130" s="282" t="s">
        <v>114</v>
      </c>
      <c r="B130" s="283"/>
      <c r="C130" s="283"/>
      <c r="D130" s="283"/>
      <c r="E130" s="284"/>
      <c r="F130" s="28">
        <f>F128+F129</f>
        <v>2000000</v>
      </c>
      <c r="G130" s="28">
        <f>G128+G129</f>
        <v>4000000</v>
      </c>
      <c r="H130" s="28">
        <f t="shared" si="16"/>
        <v>-2000000</v>
      </c>
      <c r="I130" s="57"/>
    </row>
    <row r="131" spans="1:9" x14ac:dyDescent="0.15">
      <c r="F131" s="30"/>
      <c r="G131" s="30"/>
      <c r="H131" s="30"/>
      <c r="I131" s="60"/>
    </row>
    <row r="132" spans="1:9" x14ac:dyDescent="0.15">
      <c r="A132" s="1" t="s">
        <v>125</v>
      </c>
    </row>
    <row r="134" spans="1:9" x14ac:dyDescent="0.15">
      <c r="A134" s="23"/>
    </row>
    <row r="135" spans="1:9" x14ac:dyDescent="0.15">
      <c r="A135" s="23"/>
    </row>
    <row r="136" spans="1:9" x14ac:dyDescent="0.15">
      <c r="A136" s="23"/>
    </row>
  </sheetData>
  <mergeCells count="16">
    <mergeCell ref="A130:E130"/>
    <mergeCell ref="A85:A108"/>
    <mergeCell ref="B85:B96"/>
    <mergeCell ref="B97:B107"/>
    <mergeCell ref="B108:E108"/>
    <mergeCell ref="A109:A126"/>
    <mergeCell ref="B109:B117"/>
    <mergeCell ref="B118:B125"/>
    <mergeCell ref="B126:E126"/>
    <mergeCell ref="A2:I2"/>
    <mergeCell ref="A3:I3"/>
    <mergeCell ref="A5:C5"/>
    <mergeCell ref="A6:A84"/>
    <mergeCell ref="B6:B32"/>
    <mergeCell ref="B33:B83"/>
    <mergeCell ref="B84:E84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36"/>
  <sheetViews>
    <sheetView topLeftCell="A110" zoomScaleNormal="100" workbookViewId="0">
      <selection activeCell="G138" sqref="G138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75" style="25" customWidth="1"/>
    <col min="8" max="8" width="12.375" style="25" bestFit="1" customWidth="1"/>
    <col min="9" max="9" width="21.25" style="61" customWidth="1"/>
    <col min="10" max="10" width="9" style="1"/>
    <col min="11" max="11" width="11.375" style="1" bestFit="1" customWidth="1"/>
    <col min="12" max="12" width="10.875" style="1" bestFit="1" customWidth="1"/>
    <col min="13" max="16384" width="9" style="1"/>
  </cols>
  <sheetData>
    <row r="1" spans="1:9" ht="13.5" x14ac:dyDescent="0.15">
      <c r="A1" s="32" t="s">
        <v>220</v>
      </c>
      <c r="I1" s="58"/>
    </row>
    <row r="2" spans="1:9" ht="18" customHeight="1" x14ac:dyDescent="0.15">
      <c r="A2" s="293" t="s">
        <v>227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15">
      <c r="I4" s="58" t="s">
        <v>0</v>
      </c>
    </row>
    <row r="5" spans="1:9" x14ac:dyDescent="0.15">
      <c r="A5" s="294" t="s">
        <v>1</v>
      </c>
      <c r="B5" s="295"/>
      <c r="C5" s="295"/>
      <c r="D5" s="2"/>
      <c r="E5" s="2"/>
      <c r="F5" s="33" t="s">
        <v>235</v>
      </c>
      <c r="G5" s="26" t="s">
        <v>236</v>
      </c>
      <c r="H5" s="26" t="s">
        <v>115</v>
      </c>
      <c r="I5" s="59" t="s">
        <v>116</v>
      </c>
    </row>
    <row r="6" spans="1:9" x14ac:dyDescent="0.15">
      <c r="A6" s="296" t="s">
        <v>2</v>
      </c>
      <c r="B6" s="288" t="s">
        <v>3</v>
      </c>
      <c r="C6" s="70" t="s">
        <v>4</v>
      </c>
      <c r="D6" s="71"/>
      <c r="E6" s="72"/>
      <c r="F6" s="95">
        <v>0</v>
      </c>
      <c r="G6" s="95">
        <v>0</v>
      </c>
      <c r="H6" s="96">
        <f>F6-G6</f>
        <v>0</v>
      </c>
      <c r="I6" s="51"/>
    </row>
    <row r="7" spans="1:9" x14ac:dyDescent="0.15">
      <c r="A7" s="285"/>
      <c r="B7" s="288"/>
      <c r="C7" s="6" t="s">
        <v>5</v>
      </c>
      <c r="D7" s="7"/>
      <c r="E7" s="8"/>
      <c r="F7" s="65">
        <f>SUM(F8,F13,F14,F16,F17)</f>
        <v>12376000</v>
      </c>
      <c r="G7" s="65">
        <f>SUM(G8,G13,G14,G16,G17)</f>
        <v>13700000</v>
      </c>
      <c r="H7" s="184">
        <f>F7-G7</f>
        <v>-1324000</v>
      </c>
      <c r="I7" s="52"/>
    </row>
    <row r="8" spans="1:9" x14ac:dyDescent="0.15">
      <c r="A8" s="285"/>
      <c r="B8" s="288"/>
      <c r="C8" s="6"/>
      <c r="D8" s="8" t="s">
        <v>6</v>
      </c>
      <c r="F8" s="34">
        <f>SUM(F9:F12)</f>
        <v>8600000</v>
      </c>
      <c r="G8" s="34">
        <f>SUM(G9:G12)</f>
        <v>9340000</v>
      </c>
      <c r="H8" s="24">
        <f>F8-G8</f>
        <v>-740000</v>
      </c>
      <c r="I8" s="52"/>
    </row>
    <row r="9" spans="1:9" x14ac:dyDescent="0.15">
      <c r="A9" s="285"/>
      <c r="B9" s="288"/>
      <c r="C9" s="6"/>
      <c r="D9" s="7"/>
      <c r="E9" s="1" t="s">
        <v>7</v>
      </c>
      <c r="F9" s="34"/>
      <c r="G9" s="34"/>
      <c r="H9" s="24"/>
      <c r="I9" s="52"/>
    </row>
    <row r="10" spans="1:9" x14ac:dyDescent="0.15">
      <c r="A10" s="285"/>
      <c r="B10" s="288"/>
      <c r="C10" s="6"/>
      <c r="D10" s="7"/>
      <c r="E10" s="8" t="s">
        <v>8</v>
      </c>
      <c r="F10" s="34">
        <f>10000000-F14</f>
        <v>8600000</v>
      </c>
      <c r="G10" s="34">
        <v>9340000</v>
      </c>
      <c r="H10" s="24">
        <f>F10-G10</f>
        <v>-740000</v>
      </c>
      <c r="I10" s="52" t="s">
        <v>157</v>
      </c>
    </row>
    <row r="11" spans="1:9" x14ac:dyDescent="0.15">
      <c r="A11" s="285"/>
      <c r="B11" s="288"/>
      <c r="C11" s="6"/>
      <c r="D11" s="7"/>
      <c r="E11" s="8" t="s">
        <v>9</v>
      </c>
      <c r="F11" s="34"/>
      <c r="G11" s="34"/>
      <c r="H11" s="24"/>
      <c r="I11" s="52"/>
    </row>
    <row r="12" spans="1:9" x14ac:dyDescent="0.15">
      <c r="A12" s="285"/>
      <c r="B12" s="288"/>
      <c r="C12" s="6"/>
      <c r="D12" s="7"/>
      <c r="E12" s="8" t="s">
        <v>10</v>
      </c>
      <c r="F12" s="34"/>
      <c r="G12" s="34"/>
      <c r="H12" s="24"/>
      <c r="I12" s="52"/>
    </row>
    <row r="13" spans="1:9" x14ac:dyDescent="0.15">
      <c r="A13" s="285"/>
      <c r="B13" s="288"/>
      <c r="C13" s="6"/>
      <c r="D13" s="7" t="s">
        <v>11</v>
      </c>
      <c r="E13" s="8"/>
      <c r="F13" s="34">
        <v>0</v>
      </c>
      <c r="G13" s="34">
        <v>0</v>
      </c>
      <c r="H13" s="24">
        <f>F13-G13</f>
        <v>0</v>
      </c>
      <c r="I13" s="52" t="s">
        <v>161</v>
      </c>
    </row>
    <row r="14" spans="1:9" x14ac:dyDescent="0.15">
      <c r="A14" s="285"/>
      <c r="B14" s="288"/>
      <c r="C14" s="6"/>
      <c r="D14" s="7" t="s">
        <v>12</v>
      </c>
      <c r="E14" s="8"/>
      <c r="F14" s="34">
        <f>SUM(F15)</f>
        <v>1400000</v>
      </c>
      <c r="G14" s="34">
        <f>SUM(G15)</f>
        <v>1560000</v>
      </c>
      <c r="H14" s="24">
        <f>F14-G14</f>
        <v>-160000</v>
      </c>
      <c r="I14" s="52"/>
    </row>
    <row r="15" spans="1:9" x14ac:dyDescent="0.15">
      <c r="A15" s="285"/>
      <c r="B15" s="288"/>
      <c r="C15" s="6"/>
      <c r="D15" s="7"/>
      <c r="E15" s="8" t="s">
        <v>13</v>
      </c>
      <c r="F15" s="34">
        <v>1400000</v>
      </c>
      <c r="G15" s="34">
        <v>1560000</v>
      </c>
      <c r="H15" s="24">
        <f>F15-G15</f>
        <v>-160000</v>
      </c>
      <c r="I15" s="52" t="s">
        <v>157</v>
      </c>
    </row>
    <row r="16" spans="1:9" x14ac:dyDescent="0.15">
      <c r="A16" s="285"/>
      <c r="B16" s="288"/>
      <c r="C16" s="6"/>
      <c r="D16" s="7" t="s">
        <v>14</v>
      </c>
      <c r="E16" s="8"/>
      <c r="F16" s="34">
        <v>2376000</v>
      </c>
      <c r="G16" s="34">
        <v>2800000</v>
      </c>
      <c r="H16" s="24">
        <f>F16-G16</f>
        <v>-424000</v>
      </c>
      <c r="I16" s="52"/>
    </row>
    <row r="17" spans="1:9" x14ac:dyDescent="0.15">
      <c r="A17" s="285"/>
      <c r="B17" s="288"/>
      <c r="C17" s="6"/>
      <c r="D17" s="7" t="s">
        <v>15</v>
      </c>
      <c r="E17" s="8"/>
      <c r="F17" s="34">
        <f>SUM(F18:F22)</f>
        <v>0</v>
      </c>
      <c r="G17" s="34">
        <f>SUM(G18:G22)</f>
        <v>0</v>
      </c>
      <c r="H17" s="24">
        <f>F17-G17</f>
        <v>0</v>
      </c>
      <c r="I17" s="52"/>
    </row>
    <row r="18" spans="1:9" x14ac:dyDescent="0.15">
      <c r="A18" s="285"/>
      <c r="B18" s="288"/>
      <c r="C18" s="6"/>
      <c r="D18" s="7"/>
      <c r="E18" s="8" t="s">
        <v>16</v>
      </c>
      <c r="F18" s="34"/>
      <c r="G18" s="34"/>
      <c r="H18" s="24"/>
      <c r="I18" s="52"/>
    </row>
    <row r="19" spans="1:9" x14ac:dyDescent="0.15">
      <c r="A19" s="285"/>
      <c r="B19" s="288"/>
      <c r="C19" s="6"/>
      <c r="D19" s="7"/>
      <c r="E19" s="8" t="s">
        <v>17</v>
      </c>
      <c r="F19" s="34"/>
      <c r="G19" s="34"/>
      <c r="H19" s="24"/>
      <c r="I19" s="52"/>
    </row>
    <row r="20" spans="1:9" x14ac:dyDescent="0.15">
      <c r="A20" s="285"/>
      <c r="B20" s="288"/>
      <c r="C20" s="6"/>
      <c r="D20" s="7"/>
      <c r="E20" s="8" t="s">
        <v>18</v>
      </c>
      <c r="F20" s="34"/>
      <c r="G20" s="34"/>
      <c r="H20" s="24"/>
      <c r="I20" s="52"/>
    </row>
    <row r="21" spans="1:9" x14ac:dyDescent="0.15">
      <c r="A21" s="285"/>
      <c r="B21" s="288"/>
      <c r="C21" s="6"/>
      <c r="D21" s="7"/>
      <c r="E21" s="8" t="s">
        <v>19</v>
      </c>
      <c r="F21" s="34"/>
      <c r="G21" s="34"/>
      <c r="H21" s="24"/>
      <c r="I21" s="52"/>
    </row>
    <row r="22" spans="1:9" x14ac:dyDescent="0.15">
      <c r="A22" s="285"/>
      <c r="B22" s="288"/>
      <c r="C22" s="69"/>
      <c r="D22" s="75"/>
      <c r="E22" s="76" t="s">
        <v>15</v>
      </c>
      <c r="F22" s="97"/>
      <c r="G22" s="97"/>
      <c r="H22" s="84"/>
      <c r="I22" s="52"/>
    </row>
    <row r="23" spans="1:9" x14ac:dyDescent="0.15">
      <c r="A23" s="285"/>
      <c r="B23" s="288"/>
      <c r="C23" s="83" t="s">
        <v>20</v>
      </c>
      <c r="D23" s="79"/>
      <c r="E23" s="80"/>
      <c r="F23" s="98">
        <v>0</v>
      </c>
      <c r="G23" s="98">
        <v>0</v>
      </c>
      <c r="H23" s="85">
        <f>F23-G23</f>
        <v>0</v>
      </c>
      <c r="I23" s="52"/>
    </row>
    <row r="24" spans="1:9" x14ac:dyDescent="0.15">
      <c r="A24" s="285"/>
      <c r="B24" s="288"/>
      <c r="C24" s="83" t="s">
        <v>21</v>
      </c>
      <c r="D24" s="79"/>
      <c r="E24" s="80"/>
      <c r="F24" s="98">
        <v>0</v>
      </c>
      <c r="G24" s="98">
        <v>0</v>
      </c>
      <c r="H24" s="85">
        <f t="shared" ref="H24:H25" si="0">F24-G24</f>
        <v>0</v>
      </c>
      <c r="I24" s="52"/>
    </row>
    <row r="25" spans="1:9" x14ac:dyDescent="0.15">
      <c r="A25" s="285"/>
      <c r="B25" s="288"/>
      <c r="C25" s="83" t="s">
        <v>22</v>
      </c>
      <c r="D25" s="79"/>
      <c r="E25" s="80"/>
      <c r="F25" s="99">
        <v>0</v>
      </c>
      <c r="G25" s="99">
        <v>0</v>
      </c>
      <c r="H25" s="85">
        <f t="shared" si="0"/>
        <v>0</v>
      </c>
      <c r="I25" s="53"/>
    </row>
    <row r="26" spans="1:9" x14ac:dyDescent="0.15">
      <c r="A26" s="285"/>
      <c r="B26" s="288"/>
      <c r="C26" s="6" t="s">
        <v>23</v>
      </c>
      <c r="D26" s="7"/>
      <c r="E26" s="8"/>
      <c r="F26" s="65">
        <f>SUM(F27:F29)</f>
        <v>324000</v>
      </c>
      <c r="G26" s="65">
        <f>SUM(G27:G29)</f>
        <v>300000</v>
      </c>
      <c r="H26" s="63">
        <f t="shared" ref="H26" si="1">SUM(H27:H29)</f>
        <v>24000</v>
      </c>
      <c r="I26" s="52"/>
    </row>
    <row r="27" spans="1:9" x14ac:dyDescent="0.15">
      <c r="A27" s="285"/>
      <c r="B27" s="288"/>
      <c r="C27" s="6"/>
      <c r="D27" s="7" t="s">
        <v>24</v>
      </c>
      <c r="E27" s="8"/>
      <c r="F27" s="34"/>
      <c r="G27" s="34"/>
      <c r="H27" s="24"/>
      <c r="I27" s="52"/>
    </row>
    <row r="28" spans="1:9" x14ac:dyDescent="0.15">
      <c r="A28" s="285"/>
      <c r="B28" s="288"/>
      <c r="C28" s="6"/>
      <c r="D28" s="7" t="s">
        <v>25</v>
      </c>
      <c r="E28" s="8"/>
      <c r="F28" s="34"/>
      <c r="G28" s="34"/>
      <c r="H28" s="24"/>
      <c r="I28" s="52"/>
    </row>
    <row r="29" spans="1:9" x14ac:dyDescent="0.15">
      <c r="A29" s="285"/>
      <c r="B29" s="288"/>
      <c r="C29" s="6"/>
      <c r="D29" s="7" t="s">
        <v>26</v>
      </c>
      <c r="E29" s="8"/>
      <c r="F29" s="34">
        <f>SUM(F30:F31)</f>
        <v>324000</v>
      </c>
      <c r="G29" s="34">
        <f>SUM(G30:G31)</f>
        <v>300000</v>
      </c>
      <c r="H29" s="24">
        <f>F29-G29</f>
        <v>24000</v>
      </c>
      <c r="I29" s="52"/>
    </row>
    <row r="30" spans="1:9" x14ac:dyDescent="0.15">
      <c r="A30" s="285"/>
      <c r="B30" s="288"/>
      <c r="C30" s="6"/>
      <c r="D30" s="7"/>
      <c r="E30" s="8" t="s">
        <v>124</v>
      </c>
      <c r="F30" s="34">
        <v>324000</v>
      </c>
      <c r="G30" s="34">
        <v>300000</v>
      </c>
      <c r="H30" s="24">
        <f>F30-G30</f>
        <v>24000</v>
      </c>
      <c r="I30" s="52" t="s">
        <v>162</v>
      </c>
    </row>
    <row r="31" spans="1:9" x14ac:dyDescent="0.15">
      <c r="A31" s="285"/>
      <c r="B31" s="288"/>
      <c r="C31" s="6"/>
      <c r="D31" s="7"/>
      <c r="E31" s="8" t="s">
        <v>119</v>
      </c>
      <c r="F31" s="35"/>
      <c r="G31" s="35"/>
      <c r="H31" s="29"/>
      <c r="I31" s="54"/>
    </row>
    <row r="32" spans="1:9" x14ac:dyDescent="0.15">
      <c r="A32" s="285"/>
      <c r="B32" s="288"/>
      <c r="C32" s="9" t="s">
        <v>27</v>
      </c>
      <c r="D32" s="10"/>
      <c r="E32" s="11"/>
      <c r="F32" s="31">
        <f>SUM(F6,F7,F23,F24,F25,F26)</f>
        <v>12700000</v>
      </c>
      <c r="G32" s="31">
        <f>SUM(G6,G7,G23,G24,G25,G26)</f>
        <v>14000000</v>
      </c>
      <c r="H32" s="31">
        <f t="shared" ref="H32" si="2">SUM(H6,H7,H23,H24,H25,H26)</f>
        <v>-1300000</v>
      </c>
      <c r="I32" s="55"/>
    </row>
    <row r="33" spans="1:9" x14ac:dyDescent="0.15">
      <c r="A33" s="285"/>
      <c r="B33" s="288" t="s">
        <v>28</v>
      </c>
      <c r="C33" s="6" t="s">
        <v>29</v>
      </c>
      <c r="D33" s="7"/>
      <c r="E33" s="8"/>
      <c r="F33" s="63">
        <f>SUM(F34:F39)</f>
        <v>13118000</v>
      </c>
      <c r="G33" s="63">
        <f>SUM(G34:G39)</f>
        <v>13150000</v>
      </c>
      <c r="H33" s="259">
        <f>F33-G33</f>
        <v>-32000</v>
      </c>
      <c r="I33" s="50"/>
    </row>
    <row r="34" spans="1:9" x14ac:dyDescent="0.15">
      <c r="A34" s="285"/>
      <c r="B34" s="288"/>
      <c r="C34" s="6"/>
      <c r="D34" s="7" t="s">
        <v>238</v>
      </c>
      <c r="E34" s="8"/>
      <c r="F34" s="24">
        <v>0</v>
      </c>
      <c r="G34" s="24">
        <v>0</v>
      </c>
      <c r="H34" s="24">
        <f t="shared" ref="H34:H41" si="3">F34-G34</f>
        <v>0</v>
      </c>
      <c r="I34" s="50"/>
    </row>
    <row r="35" spans="1:9" x14ac:dyDescent="0.15">
      <c r="A35" s="285"/>
      <c r="B35" s="288"/>
      <c r="C35" s="6"/>
      <c r="D35" s="7" t="s">
        <v>30</v>
      </c>
      <c r="E35" s="8"/>
      <c r="F35" s="24">
        <f>2600000+204000</f>
        <v>2804000</v>
      </c>
      <c r="G35" s="24">
        <v>3021600</v>
      </c>
      <c r="H35" s="24">
        <f t="shared" si="3"/>
        <v>-217600</v>
      </c>
      <c r="I35" s="50" t="s">
        <v>155</v>
      </c>
    </row>
    <row r="36" spans="1:9" x14ac:dyDescent="0.15">
      <c r="A36" s="285"/>
      <c r="B36" s="288"/>
      <c r="C36" s="6"/>
      <c r="D36" s="7" t="s">
        <v>31</v>
      </c>
      <c r="E36" s="8"/>
      <c r="F36" s="24">
        <v>900000</v>
      </c>
      <c r="G36" s="24">
        <v>1210000</v>
      </c>
      <c r="H36" s="24">
        <f t="shared" si="3"/>
        <v>-310000</v>
      </c>
      <c r="I36" s="50" t="s">
        <v>156</v>
      </c>
    </row>
    <row r="37" spans="1:9" x14ac:dyDescent="0.15">
      <c r="A37" s="285"/>
      <c r="B37" s="288"/>
      <c r="C37" s="6"/>
      <c r="D37" s="7" t="s">
        <v>32</v>
      </c>
      <c r="E37" s="8"/>
      <c r="F37" s="24">
        <f>7320000+1226000</f>
        <v>8546000</v>
      </c>
      <c r="G37" s="24">
        <v>7940400</v>
      </c>
      <c r="H37" s="24">
        <f t="shared" si="3"/>
        <v>605600</v>
      </c>
      <c r="I37" s="50" t="s">
        <v>131</v>
      </c>
    </row>
    <row r="38" spans="1:9" x14ac:dyDescent="0.15">
      <c r="A38" s="285"/>
      <c r="B38" s="288"/>
      <c r="C38" s="6"/>
      <c r="D38" s="7" t="s">
        <v>33</v>
      </c>
      <c r="E38" s="8"/>
      <c r="F38" s="24">
        <v>84000</v>
      </c>
      <c r="G38" s="24">
        <v>192000</v>
      </c>
      <c r="H38" s="24">
        <f t="shared" si="3"/>
        <v>-108000</v>
      </c>
      <c r="I38" s="50" t="s">
        <v>154</v>
      </c>
    </row>
    <row r="39" spans="1:9" x14ac:dyDescent="0.15">
      <c r="A39" s="285"/>
      <c r="B39" s="288"/>
      <c r="C39" s="69"/>
      <c r="D39" s="75" t="s">
        <v>34</v>
      </c>
      <c r="E39" s="76"/>
      <c r="F39" s="84">
        <f>630000+154000</f>
        <v>784000</v>
      </c>
      <c r="G39" s="84">
        <v>786000</v>
      </c>
      <c r="H39" s="84">
        <f t="shared" si="3"/>
        <v>-2000</v>
      </c>
      <c r="I39" s="50" t="s">
        <v>132</v>
      </c>
    </row>
    <row r="40" spans="1:9" x14ac:dyDescent="0.15">
      <c r="A40" s="285"/>
      <c r="B40" s="288"/>
      <c r="C40" s="6" t="s">
        <v>35</v>
      </c>
      <c r="D40" s="7"/>
      <c r="E40" s="8"/>
      <c r="F40" s="63">
        <f>SUM(F41:F50)</f>
        <v>233000</v>
      </c>
      <c r="G40" s="63">
        <f>SUM(G41:G50)</f>
        <v>230000</v>
      </c>
      <c r="H40" s="259">
        <f t="shared" si="3"/>
        <v>3000</v>
      </c>
      <c r="I40" s="50"/>
    </row>
    <row r="41" spans="1:9" x14ac:dyDescent="0.15">
      <c r="A41" s="285"/>
      <c r="B41" s="288"/>
      <c r="C41" s="6"/>
      <c r="D41" s="7" t="s">
        <v>36</v>
      </c>
      <c r="E41" s="8"/>
      <c r="F41" s="24">
        <v>0</v>
      </c>
      <c r="G41" s="24">
        <v>0</v>
      </c>
      <c r="H41" s="24">
        <f t="shared" si="3"/>
        <v>0</v>
      </c>
      <c r="I41" s="50"/>
    </row>
    <row r="42" spans="1:9" x14ac:dyDescent="0.15">
      <c r="A42" s="285"/>
      <c r="B42" s="288"/>
      <c r="C42" s="6"/>
      <c r="D42" s="7" t="s">
        <v>37</v>
      </c>
      <c r="E42" s="8"/>
      <c r="F42" s="24">
        <v>8000</v>
      </c>
      <c r="G42" s="24">
        <v>7000</v>
      </c>
      <c r="H42" s="24">
        <f t="shared" ref="H42:H51" si="4">F42-G42</f>
        <v>1000</v>
      </c>
      <c r="I42" s="50"/>
    </row>
    <row r="43" spans="1:9" x14ac:dyDescent="0.15">
      <c r="A43" s="285"/>
      <c r="B43" s="288"/>
      <c r="C43" s="6"/>
      <c r="D43" s="7" t="s">
        <v>38</v>
      </c>
      <c r="E43" s="8"/>
      <c r="F43" s="24">
        <v>40000</v>
      </c>
      <c r="G43" s="24">
        <v>40000</v>
      </c>
      <c r="H43" s="24">
        <f t="shared" si="4"/>
        <v>0</v>
      </c>
      <c r="I43" s="50" t="s">
        <v>163</v>
      </c>
    </row>
    <row r="44" spans="1:9" x14ac:dyDescent="0.15">
      <c r="A44" s="285"/>
      <c r="B44" s="288"/>
      <c r="C44" s="6"/>
      <c r="D44" s="7" t="s">
        <v>130</v>
      </c>
      <c r="E44" s="8"/>
      <c r="F44" s="24">
        <v>30000</v>
      </c>
      <c r="G44" s="24">
        <v>30000</v>
      </c>
      <c r="H44" s="24">
        <f t="shared" si="4"/>
        <v>0</v>
      </c>
      <c r="I44" s="50" t="s">
        <v>135</v>
      </c>
    </row>
    <row r="45" spans="1:9" x14ac:dyDescent="0.15">
      <c r="A45" s="285"/>
      <c r="B45" s="288"/>
      <c r="C45" s="6"/>
      <c r="D45" s="7" t="s">
        <v>39</v>
      </c>
      <c r="E45" s="8"/>
      <c r="F45" s="24">
        <v>0</v>
      </c>
      <c r="G45" s="24">
        <v>0</v>
      </c>
      <c r="H45" s="24">
        <f t="shared" si="4"/>
        <v>0</v>
      </c>
      <c r="I45" s="50"/>
    </row>
    <row r="46" spans="1:9" x14ac:dyDescent="0.15">
      <c r="A46" s="285"/>
      <c r="B46" s="288"/>
      <c r="C46" s="6"/>
      <c r="D46" s="7" t="s">
        <v>129</v>
      </c>
      <c r="E46" s="8"/>
      <c r="F46" s="24">
        <v>90000</v>
      </c>
      <c r="G46" s="24">
        <v>90000</v>
      </c>
      <c r="H46" s="24">
        <f t="shared" si="4"/>
        <v>0</v>
      </c>
      <c r="I46" s="50"/>
    </row>
    <row r="47" spans="1:9" x14ac:dyDescent="0.15">
      <c r="A47" s="285"/>
      <c r="B47" s="288"/>
      <c r="C47" s="6"/>
      <c r="D47" s="7" t="s">
        <v>237</v>
      </c>
      <c r="E47" s="8"/>
      <c r="F47" s="24">
        <v>15000</v>
      </c>
      <c r="G47" s="24">
        <v>13000</v>
      </c>
      <c r="H47" s="24">
        <f t="shared" si="4"/>
        <v>2000</v>
      </c>
      <c r="I47" s="50"/>
    </row>
    <row r="48" spans="1:9" x14ac:dyDescent="0.15">
      <c r="A48" s="285"/>
      <c r="B48" s="288"/>
      <c r="C48" s="6"/>
      <c r="D48" s="7" t="s">
        <v>40</v>
      </c>
      <c r="E48" s="8"/>
      <c r="F48" s="24">
        <v>0</v>
      </c>
      <c r="G48" s="24">
        <v>0</v>
      </c>
      <c r="H48" s="24">
        <f t="shared" si="4"/>
        <v>0</v>
      </c>
      <c r="I48" s="50"/>
    </row>
    <row r="49" spans="1:9" x14ac:dyDescent="0.15">
      <c r="A49" s="285"/>
      <c r="B49" s="288"/>
      <c r="C49" s="6"/>
      <c r="D49" s="7" t="s">
        <v>41</v>
      </c>
      <c r="E49" s="8"/>
      <c r="F49" s="24">
        <v>0</v>
      </c>
      <c r="G49" s="24">
        <v>0</v>
      </c>
      <c r="H49" s="24">
        <f t="shared" si="4"/>
        <v>0</v>
      </c>
      <c r="I49" s="50"/>
    </row>
    <row r="50" spans="1:9" x14ac:dyDescent="0.15">
      <c r="A50" s="285"/>
      <c r="B50" s="288"/>
      <c r="C50" s="69"/>
      <c r="D50" s="75" t="s">
        <v>42</v>
      </c>
      <c r="E50" s="76"/>
      <c r="F50" s="84">
        <v>50000</v>
      </c>
      <c r="G50" s="84">
        <v>50000</v>
      </c>
      <c r="H50" s="84">
        <f t="shared" si="4"/>
        <v>0</v>
      </c>
      <c r="I50" s="50"/>
    </row>
    <row r="51" spans="1:9" x14ac:dyDescent="0.15">
      <c r="A51" s="285"/>
      <c r="B51" s="288"/>
      <c r="C51" s="6" t="s">
        <v>43</v>
      </c>
      <c r="D51" s="7"/>
      <c r="E51" s="8"/>
      <c r="F51" s="63">
        <f>SUM(F52:F72)</f>
        <v>1320000</v>
      </c>
      <c r="G51" s="63">
        <f>SUM(G52:G72)</f>
        <v>1620000</v>
      </c>
      <c r="H51" s="259">
        <f t="shared" si="4"/>
        <v>-300000</v>
      </c>
      <c r="I51" s="50"/>
    </row>
    <row r="52" spans="1:9" x14ac:dyDescent="0.15">
      <c r="A52" s="285"/>
      <c r="B52" s="288"/>
      <c r="C52" s="6"/>
      <c r="D52" s="7" t="s">
        <v>44</v>
      </c>
      <c r="E52" s="8"/>
      <c r="F52" s="24">
        <v>100000</v>
      </c>
      <c r="G52" s="24">
        <v>100000</v>
      </c>
      <c r="H52" s="24">
        <f t="shared" ref="H52:H55" si="5">F52-G52</f>
        <v>0</v>
      </c>
      <c r="I52" s="50" t="s">
        <v>140</v>
      </c>
    </row>
    <row r="53" spans="1:9" x14ac:dyDescent="0.15">
      <c r="A53" s="285"/>
      <c r="B53" s="288"/>
      <c r="C53" s="6"/>
      <c r="D53" s="7" t="s">
        <v>45</v>
      </c>
      <c r="E53" s="8"/>
      <c r="F53" s="24">
        <v>120000</v>
      </c>
      <c r="G53" s="24">
        <v>120000</v>
      </c>
      <c r="H53" s="24">
        <f t="shared" si="5"/>
        <v>0</v>
      </c>
      <c r="I53" s="50" t="s">
        <v>164</v>
      </c>
    </row>
    <row r="54" spans="1:9" x14ac:dyDescent="0.15">
      <c r="A54" s="285"/>
      <c r="B54" s="288"/>
      <c r="C54" s="6"/>
      <c r="D54" s="7" t="s">
        <v>46</v>
      </c>
      <c r="E54" s="8"/>
      <c r="F54" s="24">
        <v>70000</v>
      </c>
      <c r="G54" s="24">
        <v>70000</v>
      </c>
      <c r="H54" s="24">
        <f t="shared" si="5"/>
        <v>0</v>
      </c>
      <c r="I54" s="50" t="s">
        <v>150</v>
      </c>
    </row>
    <row r="55" spans="1:9" x14ac:dyDescent="0.15">
      <c r="A55" s="285"/>
      <c r="B55" s="288"/>
      <c r="C55" s="6"/>
      <c r="D55" s="7" t="s">
        <v>47</v>
      </c>
      <c r="E55" s="8"/>
      <c r="F55" s="24">
        <v>90000</v>
      </c>
      <c r="G55" s="24">
        <v>90000</v>
      </c>
      <c r="H55" s="24">
        <f t="shared" si="5"/>
        <v>0</v>
      </c>
      <c r="I55" s="50" t="s">
        <v>142</v>
      </c>
    </row>
    <row r="56" spans="1:9" x14ac:dyDescent="0.15">
      <c r="A56" s="285"/>
      <c r="B56" s="288"/>
      <c r="C56" s="6"/>
      <c r="D56" s="7" t="s">
        <v>48</v>
      </c>
      <c r="E56" s="8"/>
      <c r="F56" s="24"/>
      <c r="G56" s="24">
        <v>0</v>
      </c>
      <c r="H56" s="24">
        <f>F56-G56</f>
        <v>0</v>
      </c>
      <c r="I56" s="50"/>
    </row>
    <row r="57" spans="1:9" x14ac:dyDescent="0.15">
      <c r="A57" s="285"/>
      <c r="B57" s="288"/>
      <c r="C57" s="6"/>
      <c r="D57" s="7" t="s">
        <v>39</v>
      </c>
      <c r="E57" s="8"/>
      <c r="F57" s="24">
        <v>120000</v>
      </c>
      <c r="G57" s="24">
        <v>120000</v>
      </c>
      <c r="H57" s="24">
        <f>F57-G57</f>
        <v>0</v>
      </c>
      <c r="I57" s="50" t="s">
        <v>165</v>
      </c>
    </row>
    <row r="58" spans="1:9" x14ac:dyDescent="0.15">
      <c r="A58" s="285"/>
      <c r="B58" s="288"/>
      <c r="C58" s="6"/>
      <c r="D58" s="7" t="s">
        <v>49</v>
      </c>
      <c r="E58" s="8"/>
      <c r="F58" s="24"/>
      <c r="G58" s="24">
        <v>0</v>
      </c>
      <c r="H58" s="24">
        <f>F58-G58</f>
        <v>0</v>
      </c>
      <c r="I58" s="50"/>
    </row>
    <row r="59" spans="1:9" x14ac:dyDescent="0.15">
      <c r="A59" s="285"/>
      <c r="B59" s="288"/>
      <c r="C59" s="6"/>
      <c r="D59" s="7" t="s">
        <v>50</v>
      </c>
      <c r="E59" s="8"/>
      <c r="F59" s="24">
        <v>80000</v>
      </c>
      <c r="G59" s="24">
        <v>80000</v>
      </c>
      <c r="H59" s="24">
        <f t="shared" ref="H59:H64" si="6">F59-G59</f>
        <v>0</v>
      </c>
      <c r="I59" s="50" t="s">
        <v>143</v>
      </c>
    </row>
    <row r="60" spans="1:9" x14ac:dyDescent="0.15">
      <c r="A60" s="285"/>
      <c r="B60" s="288"/>
      <c r="C60" s="6"/>
      <c r="D60" s="7" t="s">
        <v>51</v>
      </c>
      <c r="E60" s="8"/>
      <c r="F60" s="24">
        <v>300000</v>
      </c>
      <c r="G60" s="24">
        <v>300000</v>
      </c>
      <c r="H60" s="24">
        <f t="shared" si="6"/>
        <v>0</v>
      </c>
      <c r="I60" s="50" t="s">
        <v>166</v>
      </c>
    </row>
    <row r="61" spans="1:9" x14ac:dyDescent="0.15">
      <c r="A61" s="285"/>
      <c r="B61" s="288"/>
      <c r="C61" s="6"/>
      <c r="D61" s="7" t="s">
        <v>52</v>
      </c>
      <c r="E61" s="8"/>
      <c r="F61" s="24">
        <v>5000</v>
      </c>
      <c r="G61" s="24">
        <v>5000</v>
      </c>
      <c r="H61" s="24">
        <f t="shared" si="6"/>
        <v>0</v>
      </c>
      <c r="I61" s="50"/>
    </row>
    <row r="62" spans="1:9" x14ac:dyDescent="0.15">
      <c r="A62" s="285"/>
      <c r="B62" s="288"/>
      <c r="C62" s="6"/>
      <c r="D62" s="1" t="s">
        <v>239</v>
      </c>
      <c r="E62" s="8"/>
      <c r="F62" s="24">
        <v>0</v>
      </c>
      <c r="G62" s="24">
        <v>0</v>
      </c>
      <c r="H62" s="24">
        <f t="shared" si="6"/>
        <v>0</v>
      </c>
      <c r="I62" s="50"/>
    </row>
    <row r="63" spans="1:9" x14ac:dyDescent="0.15">
      <c r="A63" s="285"/>
      <c r="B63" s="288"/>
      <c r="C63" s="6"/>
      <c r="D63" s="7" t="s">
        <v>53</v>
      </c>
      <c r="E63" s="8"/>
      <c r="F63" s="24">
        <v>0</v>
      </c>
      <c r="G63" s="24">
        <v>0</v>
      </c>
      <c r="H63" s="24">
        <f t="shared" si="6"/>
        <v>0</v>
      </c>
      <c r="I63" s="50"/>
    </row>
    <row r="64" spans="1:9" x14ac:dyDescent="0.15">
      <c r="A64" s="285"/>
      <c r="B64" s="288"/>
      <c r="C64" s="6"/>
      <c r="D64" s="7" t="s">
        <v>54</v>
      </c>
      <c r="E64" s="8"/>
      <c r="F64" s="24">
        <v>53000</v>
      </c>
      <c r="G64" s="24">
        <v>53000</v>
      </c>
      <c r="H64" s="24">
        <f t="shared" si="6"/>
        <v>0</v>
      </c>
      <c r="I64" s="50"/>
    </row>
    <row r="65" spans="1:9" x14ac:dyDescent="0.15">
      <c r="A65" s="285"/>
      <c r="B65" s="288"/>
      <c r="C65" s="6"/>
      <c r="D65" s="7" t="s">
        <v>55</v>
      </c>
      <c r="E65" s="8"/>
      <c r="F65" s="24">
        <v>140000</v>
      </c>
      <c r="G65" s="24">
        <v>140000</v>
      </c>
      <c r="H65" s="24">
        <f>F65-G65</f>
        <v>0</v>
      </c>
      <c r="I65" s="50" t="s">
        <v>167</v>
      </c>
    </row>
    <row r="66" spans="1:9" x14ac:dyDescent="0.15">
      <c r="A66" s="285"/>
      <c r="B66" s="288"/>
      <c r="C66" s="6"/>
      <c r="D66" s="7" t="s">
        <v>56</v>
      </c>
      <c r="E66" s="8"/>
      <c r="F66" s="24">
        <v>90000</v>
      </c>
      <c r="G66" s="24">
        <v>90000</v>
      </c>
      <c r="H66" s="24">
        <f t="shared" ref="H66:H71" si="7">F66-G66</f>
        <v>0</v>
      </c>
      <c r="I66" s="50" t="s">
        <v>244</v>
      </c>
    </row>
    <row r="67" spans="1:9" x14ac:dyDescent="0.15">
      <c r="A67" s="285"/>
      <c r="B67" s="288"/>
      <c r="C67" s="6"/>
      <c r="D67" s="7" t="s">
        <v>57</v>
      </c>
      <c r="E67" s="8"/>
      <c r="F67" s="24">
        <v>0</v>
      </c>
      <c r="G67" s="24">
        <v>300000</v>
      </c>
      <c r="H67" s="24">
        <f t="shared" si="7"/>
        <v>-300000</v>
      </c>
      <c r="I67" s="50" t="s">
        <v>168</v>
      </c>
    </row>
    <row r="68" spans="1:9" x14ac:dyDescent="0.15">
      <c r="A68" s="285"/>
      <c r="B68" s="288"/>
      <c r="C68" s="6"/>
      <c r="D68" s="7" t="s">
        <v>58</v>
      </c>
      <c r="E68" s="8"/>
      <c r="F68" s="24">
        <v>5000</v>
      </c>
      <c r="G68" s="24">
        <v>5000</v>
      </c>
      <c r="H68" s="24">
        <f t="shared" si="7"/>
        <v>0</v>
      </c>
      <c r="I68" s="50"/>
    </row>
    <row r="69" spans="1:9" x14ac:dyDescent="0.15">
      <c r="A69" s="285"/>
      <c r="B69" s="288"/>
      <c r="C69" s="6"/>
      <c r="D69" s="7" t="s">
        <v>59</v>
      </c>
      <c r="E69" s="8"/>
      <c r="F69" s="24">
        <v>90000</v>
      </c>
      <c r="G69" s="24">
        <v>90000</v>
      </c>
      <c r="H69" s="24">
        <f t="shared" si="7"/>
        <v>0</v>
      </c>
      <c r="I69" s="50" t="s">
        <v>169</v>
      </c>
    </row>
    <row r="70" spans="1:9" x14ac:dyDescent="0.15">
      <c r="A70" s="285"/>
      <c r="B70" s="288"/>
      <c r="C70" s="6"/>
      <c r="D70" s="7" t="s">
        <v>240</v>
      </c>
      <c r="E70" s="8"/>
      <c r="F70" s="24">
        <v>10000</v>
      </c>
      <c r="G70" s="24">
        <v>10000</v>
      </c>
      <c r="H70" s="24">
        <f t="shared" si="7"/>
        <v>0</v>
      </c>
      <c r="I70" s="50"/>
    </row>
    <row r="71" spans="1:9" x14ac:dyDescent="0.15">
      <c r="A71" s="285"/>
      <c r="B71" s="288"/>
      <c r="C71" s="6"/>
      <c r="D71" s="7" t="s">
        <v>60</v>
      </c>
      <c r="E71" s="8"/>
      <c r="F71" s="24">
        <v>10000</v>
      </c>
      <c r="G71" s="24">
        <v>10000</v>
      </c>
      <c r="H71" s="24">
        <f t="shared" si="7"/>
        <v>0</v>
      </c>
      <c r="I71" s="50" t="s">
        <v>170</v>
      </c>
    </row>
    <row r="72" spans="1:9" x14ac:dyDescent="0.15">
      <c r="A72" s="285"/>
      <c r="B72" s="288"/>
      <c r="C72" s="69"/>
      <c r="D72" s="75" t="s">
        <v>42</v>
      </c>
      <c r="E72" s="76"/>
      <c r="F72" s="84">
        <v>37000</v>
      </c>
      <c r="G72" s="84">
        <v>37000</v>
      </c>
      <c r="H72" s="84">
        <f>F72-G72</f>
        <v>0</v>
      </c>
      <c r="I72" s="50"/>
    </row>
    <row r="73" spans="1:9" x14ac:dyDescent="0.15">
      <c r="A73" s="285"/>
      <c r="B73" s="288"/>
      <c r="C73" s="6" t="s">
        <v>61</v>
      </c>
      <c r="D73" s="7"/>
      <c r="E73" s="8"/>
      <c r="F73" s="63">
        <f>F74+F77</f>
        <v>0</v>
      </c>
      <c r="G73" s="63">
        <f>G74+G77</f>
        <v>0</v>
      </c>
      <c r="H73" s="63">
        <f t="shared" ref="H73:H74" si="8">F73-G73</f>
        <v>0</v>
      </c>
      <c r="I73" s="50"/>
    </row>
    <row r="74" spans="1:9" x14ac:dyDescent="0.15">
      <c r="A74" s="285"/>
      <c r="B74" s="288"/>
      <c r="C74" s="6"/>
      <c r="D74" s="7" t="s">
        <v>62</v>
      </c>
      <c r="E74" s="8"/>
      <c r="F74" s="24">
        <f>F75+F76</f>
        <v>0</v>
      </c>
      <c r="G74" s="24">
        <f>G75+G76</f>
        <v>0</v>
      </c>
      <c r="H74" s="24">
        <f t="shared" si="8"/>
        <v>0</v>
      </c>
      <c r="I74" s="50"/>
    </row>
    <row r="75" spans="1:9" x14ac:dyDescent="0.15">
      <c r="A75" s="285"/>
      <c r="B75" s="288"/>
      <c r="C75" s="6"/>
      <c r="D75" s="7"/>
      <c r="E75" s="8" t="s">
        <v>63</v>
      </c>
      <c r="F75" s="24"/>
      <c r="G75" s="24"/>
      <c r="H75" s="24"/>
      <c r="I75" s="50"/>
    </row>
    <row r="76" spans="1:9" x14ac:dyDescent="0.15">
      <c r="A76" s="285"/>
      <c r="B76" s="288"/>
      <c r="C76" s="6"/>
      <c r="D76" s="7"/>
      <c r="E76" s="8" t="s">
        <v>64</v>
      </c>
      <c r="F76" s="24"/>
      <c r="G76" s="24"/>
      <c r="H76" s="24"/>
      <c r="I76" s="50"/>
    </row>
    <row r="77" spans="1:9" x14ac:dyDescent="0.15">
      <c r="A77" s="285"/>
      <c r="B77" s="288"/>
      <c r="C77" s="69"/>
      <c r="D77" s="75" t="s">
        <v>65</v>
      </c>
      <c r="E77" s="76"/>
      <c r="F77" s="84"/>
      <c r="G77" s="84"/>
      <c r="H77" s="84"/>
      <c r="I77" s="50"/>
    </row>
    <row r="78" spans="1:9" x14ac:dyDescent="0.15">
      <c r="A78" s="285"/>
      <c r="B78" s="288"/>
      <c r="C78" s="83" t="s">
        <v>66</v>
      </c>
      <c r="D78" s="79"/>
      <c r="E78" s="80"/>
      <c r="F78" s="85"/>
      <c r="G78" s="85"/>
      <c r="H78" s="85"/>
      <c r="I78" s="50"/>
    </row>
    <row r="79" spans="1:9" x14ac:dyDescent="0.15">
      <c r="A79" s="285"/>
      <c r="B79" s="288"/>
      <c r="C79" s="83" t="s">
        <v>67</v>
      </c>
      <c r="D79" s="79"/>
      <c r="E79" s="80"/>
      <c r="F79" s="85"/>
      <c r="G79" s="85"/>
      <c r="H79" s="85"/>
      <c r="I79" s="50"/>
    </row>
    <row r="80" spans="1:9" x14ac:dyDescent="0.15">
      <c r="A80" s="285"/>
      <c r="B80" s="288"/>
      <c r="C80" s="6" t="s">
        <v>68</v>
      </c>
      <c r="D80" s="7"/>
      <c r="E80" s="8"/>
      <c r="F80" s="63">
        <f>SUM(F81:F82)</f>
        <v>0</v>
      </c>
      <c r="G80" s="63">
        <f>SUM(G81:G82)</f>
        <v>0</v>
      </c>
      <c r="H80" s="63">
        <f t="shared" ref="H80" si="9">F80-G80</f>
        <v>0</v>
      </c>
      <c r="I80" s="50"/>
    </row>
    <row r="81" spans="1:9" x14ac:dyDescent="0.15">
      <c r="A81" s="285"/>
      <c r="B81" s="288"/>
      <c r="C81" s="6"/>
      <c r="D81" s="7" t="s">
        <v>69</v>
      </c>
      <c r="E81" s="8"/>
      <c r="F81" s="24"/>
      <c r="G81" s="24"/>
      <c r="H81" s="24"/>
      <c r="I81" s="50"/>
    </row>
    <row r="82" spans="1:9" x14ac:dyDescent="0.15">
      <c r="A82" s="285"/>
      <c r="B82" s="288"/>
      <c r="C82" s="6"/>
      <c r="D82" s="7" t="s">
        <v>42</v>
      </c>
      <c r="E82" s="8"/>
      <c r="F82" s="24"/>
      <c r="G82" s="24"/>
      <c r="H82" s="24"/>
      <c r="I82" s="50"/>
    </row>
    <row r="83" spans="1:9" x14ac:dyDescent="0.15">
      <c r="A83" s="285"/>
      <c r="B83" s="289"/>
      <c r="C83" s="12" t="s">
        <v>70</v>
      </c>
      <c r="D83" s="11"/>
      <c r="E83" s="11"/>
      <c r="F83" s="28">
        <f>SUM(F33,F40,F51,F73,F78,F79,F80)</f>
        <v>14671000</v>
      </c>
      <c r="G83" s="28">
        <f>SUM(G33,G40,G51,G73,G78,G79,G80)</f>
        <v>15000000</v>
      </c>
      <c r="H83" s="28">
        <f t="shared" ref="H83" si="10">SUM(H33,H40,H51,H73,H78,H79,H80)</f>
        <v>-329000</v>
      </c>
      <c r="I83" s="55"/>
    </row>
    <row r="84" spans="1:9" x14ac:dyDescent="0.15">
      <c r="A84" s="286"/>
      <c r="B84" s="282" t="s">
        <v>71</v>
      </c>
      <c r="C84" s="283"/>
      <c r="D84" s="283"/>
      <c r="E84" s="284"/>
      <c r="F84" s="24">
        <f>F32-F83</f>
        <v>-1971000</v>
      </c>
      <c r="G84" s="24">
        <f>G32-G83</f>
        <v>-1000000</v>
      </c>
      <c r="H84" s="24">
        <f>H32-H83</f>
        <v>-971000</v>
      </c>
      <c r="I84" s="50"/>
    </row>
    <row r="85" spans="1:9" x14ac:dyDescent="0.15">
      <c r="A85" s="285" t="s">
        <v>72</v>
      </c>
      <c r="B85" s="287" t="s">
        <v>3</v>
      </c>
      <c r="C85" s="3" t="s">
        <v>73</v>
      </c>
      <c r="D85" s="7"/>
      <c r="E85" s="8"/>
      <c r="F85" s="27"/>
      <c r="G85" s="27"/>
      <c r="H85" s="27"/>
      <c r="I85" s="56"/>
    </row>
    <row r="86" spans="1:9" x14ac:dyDescent="0.15">
      <c r="A86" s="285"/>
      <c r="B86" s="287"/>
      <c r="C86" s="6"/>
      <c r="D86" s="7" t="s">
        <v>73</v>
      </c>
      <c r="E86" s="8"/>
      <c r="F86" s="24"/>
      <c r="G86" s="24"/>
      <c r="H86" s="24"/>
      <c r="I86" s="50"/>
    </row>
    <row r="87" spans="1:9" x14ac:dyDescent="0.15">
      <c r="A87" s="285"/>
      <c r="B87" s="287"/>
      <c r="C87" s="69"/>
      <c r="D87" s="75" t="s">
        <v>74</v>
      </c>
      <c r="E87" s="76"/>
      <c r="F87" s="84"/>
      <c r="G87" s="84"/>
      <c r="H87" s="84"/>
      <c r="I87" s="50"/>
    </row>
    <row r="88" spans="1:9" x14ac:dyDescent="0.15">
      <c r="A88" s="285"/>
      <c r="B88" s="288"/>
      <c r="C88" s="6" t="s">
        <v>75</v>
      </c>
      <c r="D88" s="7"/>
      <c r="E88" s="8"/>
      <c r="F88" s="24"/>
      <c r="G88" s="24"/>
      <c r="H88" s="24"/>
      <c r="I88" s="50"/>
    </row>
    <row r="89" spans="1:9" x14ac:dyDescent="0.15">
      <c r="A89" s="285"/>
      <c r="B89" s="288"/>
      <c r="C89" s="6"/>
      <c r="D89" s="7" t="s">
        <v>75</v>
      </c>
      <c r="E89" s="8"/>
      <c r="F89" s="24"/>
      <c r="G89" s="24"/>
      <c r="H89" s="24"/>
      <c r="I89" s="50"/>
    </row>
    <row r="90" spans="1:9" x14ac:dyDescent="0.15">
      <c r="A90" s="285"/>
      <c r="B90" s="288"/>
      <c r="C90" s="69"/>
      <c r="D90" s="75" t="s">
        <v>76</v>
      </c>
      <c r="E90" s="76"/>
      <c r="F90" s="84"/>
      <c r="G90" s="84"/>
      <c r="H90" s="84"/>
      <c r="I90" s="50"/>
    </row>
    <row r="91" spans="1:9" x14ac:dyDescent="0.15">
      <c r="A91" s="285"/>
      <c r="B91" s="288"/>
      <c r="C91" s="83" t="s">
        <v>77</v>
      </c>
      <c r="D91" s="79"/>
      <c r="E91" s="80"/>
      <c r="F91" s="87"/>
      <c r="G91" s="87"/>
      <c r="H91" s="87"/>
      <c r="I91" s="50"/>
    </row>
    <row r="92" spans="1:9" x14ac:dyDescent="0.15">
      <c r="A92" s="285"/>
      <c r="B92" s="288"/>
      <c r="C92" s="8" t="s">
        <v>78</v>
      </c>
      <c r="D92" s="8"/>
      <c r="E92" s="8"/>
      <c r="F92" s="24"/>
      <c r="G92" s="24"/>
      <c r="H92" s="24"/>
      <c r="I92" s="50"/>
    </row>
    <row r="93" spans="1:9" x14ac:dyDescent="0.15">
      <c r="A93" s="285"/>
      <c r="B93" s="288"/>
      <c r="C93" s="7"/>
      <c r="D93" s="7" t="s">
        <v>79</v>
      </c>
      <c r="E93" s="8"/>
      <c r="F93" s="24"/>
      <c r="G93" s="24"/>
      <c r="H93" s="24"/>
      <c r="I93" s="50"/>
    </row>
    <row r="94" spans="1:9" x14ac:dyDescent="0.15">
      <c r="A94" s="285"/>
      <c r="B94" s="288"/>
      <c r="C94" s="69"/>
      <c r="D94" s="75" t="s">
        <v>80</v>
      </c>
      <c r="E94" s="76"/>
      <c r="F94" s="84"/>
      <c r="G94" s="84"/>
      <c r="H94" s="84"/>
      <c r="I94" s="50"/>
    </row>
    <row r="95" spans="1:9" x14ac:dyDescent="0.15">
      <c r="A95" s="285"/>
      <c r="B95" s="288"/>
      <c r="C95" s="13" t="s">
        <v>81</v>
      </c>
      <c r="D95" s="7"/>
      <c r="E95" s="8"/>
      <c r="F95" s="24"/>
      <c r="G95" s="24"/>
      <c r="H95" s="24"/>
      <c r="I95" s="50"/>
    </row>
    <row r="96" spans="1:9" x14ac:dyDescent="0.15">
      <c r="A96" s="285"/>
      <c r="B96" s="288"/>
      <c r="C96" s="12" t="s">
        <v>82</v>
      </c>
      <c r="D96" s="12"/>
      <c r="E96" s="12"/>
      <c r="F96" s="28">
        <f>SUM(F85:F95)</f>
        <v>0</v>
      </c>
      <c r="G96" s="28">
        <f>SUM(G85:G95)</f>
        <v>0</v>
      </c>
      <c r="H96" s="28">
        <f t="shared" ref="H96" si="11">SUM(H85:H95)</f>
        <v>0</v>
      </c>
      <c r="I96" s="55"/>
    </row>
    <row r="97" spans="1:9" x14ac:dyDescent="0.15">
      <c r="A97" s="285"/>
      <c r="B97" s="288" t="s">
        <v>28</v>
      </c>
      <c r="C97" s="70" t="s">
        <v>83</v>
      </c>
      <c r="D97" s="71"/>
      <c r="E97" s="72"/>
      <c r="F97" s="89"/>
      <c r="G97" s="89"/>
      <c r="H97" s="89"/>
      <c r="I97" s="50"/>
    </row>
    <row r="98" spans="1:9" x14ac:dyDescent="0.15">
      <c r="A98" s="285"/>
      <c r="B98" s="288"/>
      <c r="C98" s="6" t="s">
        <v>84</v>
      </c>
      <c r="D98" s="7"/>
      <c r="E98" s="8"/>
      <c r="F98" s="24"/>
      <c r="G98" s="24"/>
      <c r="H98" s="24"/>
      <c r="I98" s="50"/>
    </row>
    <row r="99" spans="1:9" x14ac:dyDescent="0.15">
      <c r="A99" s="285"/>
      <c r="B99" s="288"/>
      <c r="C99" s="6"/>
      <c r="D99" s="7" t="s">
        <v>85</v>
      </c>
      <c r="E99" s="8"/>
      <c r="F99" s="24"/>
      <c r="G99" s="24"/>
      <c r="H99" s="24"/>
      <c r="I99" s="50"/>
    </row>
    <row r="100" spans="1:9" x14ac:dyDescent="0.15">
      <c r="A100" s="285"/>
      <c r="B100" s="288"/>
      <c r="C100" s="6"/>
      <c r="D100" s="7" t="s">
        <v>86</v>
      </c>
      <c r="E100" s="8"/>
      <c r="F100" s="24"/>
      <c r="G100" s="24"/>
      <c r="H100" s="24"/>
      <c r="I100" s="50"/>
    </row>
    <row r="101" spans="1:9" x14ac:dyDescent="0.15">
      <c r="A101" s="285"/>
      <c r="B101" s="288"/>
      <c r="C101" s="6"/>
      <c r="D101" s="7" t="s">
        <v>87</v>
      </c>
      <c r="E101" s="8"/>
      <c r="F101" s="24"/>
      <c r="G101" s="24"/>
      <c r="H101" s="24"/>
      <c r="I101" s="50"/>
    </row>
    <row r="102" spans="1:9" x14ac:dyDescent="0.15">
      <c r="A102" s="285"/>
      <c r="B102" s="288"/>
      <c r="C102" s="69"/>
      <c r="D102" s="75" t="s">
        <v>88</v>
      </c>
      <c r="E102" s="76"/>
      <c r="F102" s="84"/>
      <c r="G102" s="84"/>
      <c r="H102" s="84"/>
      <c r="I102" s="50"/>
    </row>
    <row r="103" spans="1:9" x14ac:dyDescent="0.15">
      <c r="A103" s="285"/>
      <c r="B103" s="288"/>
      <c r="C103" s="69"/>
      <c r="D103" s="75" t="s">
        <v>241</v>
      </c>
      <c r="E103" s="76"/>
      <c r="F103" s="84"/>
      <c r="G103" s="84"/>
      <c r="H103" s="84"/>
      <c r="I103" s="50"/>
    </row>
    <row r="104" spans="1:9" x14ac:dyDescent="0.15">
      <c r="A104" s="285"/>
      <c r="B104" s="288"/>
      <c r="C104" s="83" t="s">
        <v>89</v>
      </c>
      <c r="D104" s="79"/>
      <c r="E104" s="80"/>
      <c r="F104" s="87"/>
      <c r="G104" s="87"/>
      <c r="H104" s="87"/>
      <c r="I104" s="50"/>
    </row>
    <row r="105" spans="1:9" x14ac:dyDescent="0.15">
      <c r="A105" s="285"/>
      <c r="B105" s="288"/>
      <c r="C105" s="83" t="s">
        <v>90</v>
      </c>
      <c r="D105" s="79"/>
      <c r="E105" s="80"/>
      <c r="F105" s="87"/>
      <c r="G105" s="87"/>
      <c r="H105" s="87"/>
      <c r="I105" s="50"/>
    </row>
    <row r="106" spans="1:9" x14ac:dyDescent="0.15">
      <c r="A106" s="285"/>
      <c r="B106" s="288"/>
      <c r="C106" s="13" t="s">
        <v>91</v>
      </c>
      <c r="D106" s="14"/>
      <c r="E106" s="15"/>
      <c r="F106" s="24"/>
      <c r="G106" s="24"/>
      <c r="H106" s="24"/>
      <c r="I106" s="50"/>
    </row>
    <row r="107" spans="1:9" x14ac:dyDescent="0.15">
      <c r="A107" s="285"/>
      <c r="B107" s="289"/>
      <c r="C107" s="8" t="s">
        <v>92</v>
      </c>
      <c r="D107" s="8"/>
      <c r="E107" s="8"/>
      <c r="F107" s="28">
        <f>SUM(F97:F106)</f>
        <v>0</v>
      </c>
      <c r="G107" s="28">
        <f>SUM(G97:G106)</f>
        <v>0</v>
      </c>
      <c r="H107" s="28">
        <f t="shared" ref="H107" si="12">SUM(H97:H106)</f>
        <v>0</v>
      </c>
      <c r="I107" s="55"/>
    </row>
    <row r="108" spans="1:9" x14ac:dyDescent="0.15">
      <c r="A108" s="286"/>
      <c r="B108" s="282" t="s">
        <v>93</v>
      </c>
      <c r="C108" s="283"/>
      <c r="D108" s="283"/>
      <c r="E108" s="284"/>
      <c r="F108" s="28">
        <f>F96-F107</f>
        <v>0</v>
      </c>
      <c r="G108" s="28">
        <f>G96-G107</f>
        <v>0</v>
      </c>
      <c r="H108" s="28">
        <f t="shared" ref="H108" si="13">H96-H107</f>
        <v>0</v>
      </c>
      <c r="I108" s="55"/>
    </row>
    <row r="109" spans="1:9" x14ac:dyDescent="0.15">
      <c r="A109" s="285" t="s">
        <v>94</v>
      </c>
      <c r="B109" s="287" t="s">
        <v>3</v>
      </c>
      <c r="C109" s="3" t="s">
        <v>95</v>
      </c>
      <c r="D109" s="7"/>
      <c r="E109" s="8"/>
      <c r="F109" s="24"/>
      <c r="G109" s="24"/>
      <c r="H109" s="24"/>
      <c r="I109" s="50"/>
    </row>
    <row r="110" spans="1:9" x14ac:dyDescent="0.15">
      <c r="A110" s="285"/>
      <c r="B110" s="288"/>
      <c r="C110" s="6" t="s">
        <v>96</v>
      </c>
      <c r="D110" s="7"/>
      <c r="E110" s="8"/>
      <c r="F110" s="24"/>
      <c r="G110" s="24"/>
      <c r="H110" s="24"/>
      <c r="I110" s="50"/>
    </row>
    <row r="111" spans="1:9" x14ac:dyDescent="0.15">
      <c r="A111" s="285"/>
      <c r="B111" s="288"/>
      <c r="C111" s="6" t="s">
        <v>97</v>
      </c>
      <c r="D111" s="7"/>
      <c r="E111" s="8"/>
      <c r="F111" s="24"/>
      <c r="G111" s="24"/>
      <c r="H111" s="24"/>
      <c r="I111" s="50"/>
    </row>
    <row r="112" spans="1:9" x14ac:dyDescent="0.15">
      <c r="A112" s="285"/>
      <c r="B112" s="288"/>
      <c r="C112" s="6" t="s">
        <v>98</v>
      </c>
      <c r="D112" s="7"/>
      <c r="E112" s="8"/>
      <c r="F112" s="24"/>
      <c r="G112" s="24"/>
      <c r="H112" s="24"/>
      <c r="I112" s="50"/>
    </row>
    <row r="113" spans="1:12" x14ac:dyDescent="0.15">
      <c r="A113" s="285"/>
      <c r="B113" s="288"/>
      <c r="C113" s="6" t="s">
        <v>99</v>
      </c>
      <c r="D113" s="7"/>
      <c r="E113" s="8"/>
      <c r="F113" s="24"/>
      <c r="G113" s="24"/>
      <c r="H113" s="24"/>
      <c r="I113" s="50"/>
    </row>
    <row r="114" spans="1:12" x14ac:dyDescent="0.15">
      <c r="A114" s="285"/>
      <c r="B114" s="288"/>
      <c r="C114" s="6" t="s">
        <v>100</v>
      </c>
      <c r="D114" s="7"/>
      <c r="E114" s="8"/>
      <c r="F114" s="24">
        <v>2000000</v>
      </c>
      <c r="G114" s="24">
        <v>5000000</v>
      </c>
      <c r="H114" s="24">
        <f>F114-G114</f>
        <v>-3000000</v>
      </c>
      <c r="I114" s="50" t="s">
        <v>194</v>
      </c>
    </row>
    <row r="115" spans="1:12" x14ac:dyDescent="0.15">
      <c r="A115" s="285"/>
      <c r="B115" s="288"/>
      <c r="C115" s="6" t="s">
        <v>195</v>
      </c>
      <c r="D115" s="7"/>
      <c r="E115" s="8"/>
      <c r="F115" s="24">
        <v>0</v>
      </c>
      <c r="G115" s="24">
        <v>300000</v>
      </c>
      <c r="H115" s="24">
        <f>F115-G115</f>
        <v>-300000</v>
      </c>
      <c r="I115" s="50"/>
    </row>
    <row r="116" spans="1:12" x14ac:dyDescent="0.15">
      <c r="A116" s="285"/>
      <c r="B116" s="288"/>
      <c r="C116" s="13" t="s">
        <v>101</v>
      </c>
      <c r="D116" s="14"/>
      <c r="E116" s="15"/>
      <c r="F116" s="24"/>
      <c r="G116" s="24"/>
      <c r="H116" s="24"/>
      <c r="I116" s="50"/>
    </row>
    <row r="117" spans="1:12" x14ac:dyDescent="0.15">
      <c r="A117" s="285"/>
      <c r="B117" s="288"/>
      <c r="C117" s="16" t="s">
        <v>102</v>
      </c>
      <c r="D117" s="16"/>
      <c r="E117" s="16"/>
      <c r="F117" s="28">
        <f>SUM(F109:F116)</f>
        <v>2000000</v>
      </c>
      <c r="G117" s="28">
        <f>SUM(G109:G116)</f>
        <v>5300000</v>
      </c>
      <c r="H117" s="28">
        <f t="shared" ref="H117" si="14">SUM(H109:H116)</f>
        <v>-3300000</v>
      </c>
      <c r="I117" s="55"/>
    </row>
    <row r="118" spans="1:12" x14ac:dyDescent="0.15">
      <c r="A118" s="285"/>
      <c r="B118" s="288" t="s">
        <v>28</v>
      </c>
      <c r="C118" s="3" t="s">
        <v>103</v>
      </c>
      <c r="D118" s="7"/>
      <c r="E118" s="8"/>
      <c r="F118" s="24"/>
      <c r="G118" s="24"/>
      <c r="H118" s="24"/>
      <c r="I118" s="50"/>
    </row>
    <row r="119" spans="1:12" x14ac:dyDescent="0.15">
      <c r="A119" s="285"/>
      <c r="B119" s="288"/>
      <c r="C119" s="6" t="s">
        <v>104</v>
      </c>
      <c r="D119" s="7"/>
      <c r="E119" s="8"/>
      <c r="F119" s="24">
        <v>0</v>
      </c>
      <c r="G119" s="24">
        <v>3300000</v>
      </c>
      <c r="H119" s="24">
        <f>F119-G119</f>
        <v>-3300000</v>
      </c>
      <c r="I119" s="50" t="s">
        <v>211</v>
      </c>
    </row>
    <row r="120" spans="1:12" x14ac:dyDescent="0.15">
      <c r="A120" s="285"/>
      <c r="B120" s="288"/>
      <c r="C120" s="6" t="s">
        <v>105</v>
      </c>
      <c r="D120" s="7"/>
      <c r="E120" s="8"/>
      <c r="F120" s="24"/>
      <c r="G120" s="24"/>
      <c r="H120" s="24"/>
      <c r="I120" s="50"/>
    </row>
    <row r="121" spans="1:12" x14ac:dyDescent="0.15">
      <c r="A121" s="285"/>
      <c r="B121" s="288"/>
      <c r="C121" s="6" t="s">
        <v>106</v>
      </c>
      <c r="D121" s="7"/>
      <c r="E121" s="8"/>
      <c r="F121" s="24"/>
      <c r="G121" s="24"/>
      <c r="H121" s="24"/>
      <c r="I121" s="50"/>
    </row>
    <row r="122" spans="1:12" x14ac:dyDescent="0.15">
      <c r="A122" s="285"/>
      <c r="B122" s="288"/>
      <c r="C122" s="6" t="s">
        <v>107</v>
      </c>
      <c r="D122" s="7"/>
      <c r="E122" s="8"/>
      <c r="F122" s="24">
        <v>0</v>
      </c>
      <c r="G122" s="24">
        <v>5000000</v>
      </c>
      <c r="H122" s="24">
        <f>F122-G122</f>
        <v>-5000000</v>
      </c>
      <c r="I122" s="50"/>
    </row>
    <row r="123" spans="1:12" x14ac:dyDescent="0.15">
      <c r="A123" s="285"/>
      <c r="B123" s="289"/>
      <c r="C123" s="6" t="s">
        <v>192</v>
      </c>
      <c r="D123" s="7"/>
      <c r="E123" s="8"/>
      <c r="F123" s="24">
        <v>96000</v>
      </c>
      <c r="G123" s="24">
        <v>0</v>
      </c>
      <c r="H123" s="24">
        <f>F123-G123</f>
        <v>96000</v>
      </c>
      <c r="I123" s="50" t="s">
        <v>248</v>
      </c>
    </row>
    <row r="124" spans="1:12" x14ac:dyDescent="0.15">
      <c r="A124" s="285"/>
      <c r="B124" s="289"/>
      <c r="C124" s="13" t="s">
        <v>108</v>
      </c>
      <c r="D124" s="14"/>
      <c r="E124" s="15"/>
      <c r="F124" s="29"/>
      <c r="G124" s="29"/>
      <c r="H124" s="29"/>
      <c r="I124" s="57"/>
    </row>
    <row r="125" spans="1:12" x14ac:dyDescent="0.15">
      <c r="A125" s="285"/>
      <c r="B125" s="289"/>
      <c r="C125" s="12" t="s">
        <v>109</v>
      </c>
      <c r="D125" s="12"/>
      <c r="E125" s="12"/>
      <c r="F125" s="24">
        <f>SUM(F118:F124)</f>
        <v>96000</v>
      </c>
      <c r="G125" s="24">
        <f>SUM(G118:G124)</f>
        <v>8300000</v>
      </c>
      <c r="H125" s="24">
        <f t="shared" ref="H125:H130" si="15">F125-G125</f>
        <v>-8204000</v>
      </c>
      <c r="I125" s="50"/>
    </row>
    <row r="126" spans="1:12" x14ac:dyDescent="0.15">
      <c r="A126" s="285"/>
      <c r="B126" s="282" t="s">
        <v>110</v>
      </c>
      <c r="C126" s="283"/>
      <c r="D126" s="283"/>
      <c r="E126" s="284"/>
      <c r="F126" s="28">
        <f>F117-F125</f>
        <v>1904000</v>
      </c>
      <c r="G126" s="28">
        <f>G117-G125</f>
        <v>-3000000</v>
      </c>
      <c r="H126" s="28">
        <f t="shared" si="15"/>
        <v>4904000</v>
      </c>
      <c r="I126" s="55"/>
    </row>
    <row r="127" spans="1:12" x14ac:dyDescent="0.15">
      <c r="A127" s="17" t="s">
        <v>111</v>
      </c>
      <c r="B127" s="18"/>
      <c r="C127" s="19"/>
      <c r="D127" s="19"/>
      <c r="E127" s="19"/>
      <c r="F127" s="29">
        <v>1933000</v>
      </c>
      <c r="G127" s="29">
        <v>3329537</v>
      </c>
      <c r="H127" s="28">
        <f t="shared" si="15"/>
        <v>-1396537</v>
      </c>
      <c r="I127" s="55"/>
    </row>
    <row r="128" spans="1:12" x14ac:dyDescent="0.15">
      <c r="A128" s="20" t="s">
        <v>112</v>
      </c>
      <c r="B128" s="21"/>
      <c r="C128" s="22"/>
      <c r="D128" s="22"/>
      <c r="E128" s="22"/>
      <c r="F128" s="29">
        <f>F84+F108+F126-F127</f>
        <v>-2000000</v>
      </c>
      <c r="G128" s="29">
        <f>G84+G108+G126-G127</f>
        <v>-7329537</v>
      </c>
      <c r="H128" s="29">
        <f t="shared" si="15"/>
        <v>5329537</v>
      </c>
      <c r="I128" s="57"/>
      <c r="K128" s="261" t="s">
        <v>299</v>
      </c>
      <c r="L128" s="66">
        <v>1000000</v>
      </c>
    </row>
    <row r="129" spans="1:12" x14ac:dyDescent="0.15">
      <c r="A129" s="17" t="s">
        <v>113</v>
      </c>
      <c r="B129" s="18"/>
      <c r="C129" s="19"/>
      <c r="D129" s="19"/>
      <c r="E129" s="19"/>
      <c r="F129" s="28">
        <f>G130</f>
        <v>3000000</v>
      </c>
      <c r="G129" s="28">
        <v>10329537</v>
      </c>
      <c r="H129" s="28">
        <f t="shared" si="15"/>
        <v>-7329537</v>
      </c>
      <c r="I129" s="55"/>
      <c r="K129" s="261" t="s">
        <v>296</v>
      </c>
      <c r="L129" s="66">
        <f>F128+F129</f>
        <v>1000000</v>
      </c>
    </row>
    <row r="130" spans="1:12" x14ac:dyDescent="0.15">
      <c r="A130" s="282" t="s">
        <v>114</v>
      </c>
      <c r="B130" s="283"/>
      <c r="C130" s="283"/>
      <c r="D130" s="283"/>
      <c r="E130" s="284"/>
      <c r="F130" s="28">
        <f>F128+F129</f>
        <v>1000000</v>
      </c>
      <c r="G130" s="28">
        <f>G128+G129</f>
        <v>3000000</v>
      </c>
      <c r="H130" s="28">
        <f t="shared" si="15"/>
        <v>-2000000</v>
      </c>
      <c r="I130" s="57"/>
      <c r="K130" s="261" t="s">
        <v>297</v>
      </c>
      <c r="L130" s="66">
        <f>F84+F108+F126</f>
        <v>-67000</v>
      </c>
    </row>
    <row r="131" spans="1:12" x14ac:dyDescent="0.15">
      <c r="F131" s="30"/>
      <c r="G131" s="30"/>
      <c r="H131" s="30"/>
      <c r="I131" s="60"/>
      <c r="K131" s="261" t="s">
        <v>298</v>
      </c>
      <c r="L131" s="66">
        <f>F127</f>
        <v>1933000</v>
      </c>
    </row>
    <row r="132" spans="1:12" x14ac:dyDescent="0.15">
      <c r="A132" s="1" t="s">
        <v>125</v>
      </c>
    </row>
    <row r="134" spans="1:12" x14ac:dyDescent="0.15">
      <c r="A134" s="23"/>
    </row>
    <row r="135" spans="1:12" x14ac:dyDescent="0.15">
      <c r="A135" s="23"/>
    </row>
    <row r="136" spans="1:12" x14ac:dyDescent="0.15">
      <c r="A136" s="23"/>
    </row>
  </sheetData>
  <mergeCells count="16">
    <mergeCell ref="A2:I2"/>
    <mergeCell ref="A3:I3"/>
    <mergeCell ref="A5:C5"/>
    <mergeCell ref="A6:A84"/>
    <mergeCell ref="B6:B32"/>
    <mergeCell ref="B33:B83"/>
    <mergeCell ref="B84:E84"/>
    <mergeCell ref="A130:E130"/>
    <mergeCell ref="A85:A108"/>
    <mergeCell ref="B85:B96"/>
    <mergeCell ref="B97:B107"/>
    <mergeCell ref="B108:E108"/>
    <mergeCell ref="A109:A126"/>
    <mergeCell ref="B109:B117"/>
    <mergeCell ref="B118:B125"/>
    <mergeCell ref="B126:E12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I136"/>
  <sheetViews>
    <sheetView topLeftCell="A97" zoomScaleNormal="100" workbookViewId="0">
      <selection activeCell="F122" sqref="F122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875" style="25" customWidth="1"/>
    <col min="8" max="8" width="12.375" style="25" bestFit="1" customWidth="1"/>
    <col min="9" max="9" width="21.125" style="61" customWidth="1"/>
    <col min="10" max="16384" width="9" style="1"/>
  </cols>
  <sheetData>
    <row r="1" spans="1:9" ht="13.5" x14ac:dyDescent="0.15">
      <c r="A1" s="32" t="s">
        <v>220</v>
      </c>
      <c r="I1" s="58"/>
    </row>
    <row r="2" spans="1:9" ht="18" customHeight="1" x14ac:dyDescent="0.15">
      <c r="A2" s="293" t="s">
        <v>226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15">
      <c r="I4" s="58" t="s">
        <v>0</v>
      </c>
    </row>
    <row r="5" spans="1:9" x14ac:dyDescent="0.15">
      <c r="A5" s="294" t="s">
        <v>1</v>
      </c>
      <c r="B5" s="295"/>
      <c r="C5" s="295"/>
      <c r="D5" s="44"/>
      <c r="E5" s="44"/>
      <c r="F5" s="26" t="s">
        <v>235</v>
      </c>
      <c r="G5" s="102" t="s">
        <v>236</v>
      </c>
      <c r="H5" s="26" t="s">
        <v>115</v>
      </c>
      <c r="I5" s="59" t="s">
        <v>116</v>
      </c>
    </row>
    <row r="6" spans="1:9" x14ac:dyDescent="0.15">
      <c r="A6" s="296" t="s">
        <v>2</v>
      </c>
      <c r="B6" s="288" t="s">
        <v>3</v>
      </c>
      <c r="C6" s="70" t="s">
        <v>4</v>
      </c>
      <c r="D6" s="71"/>
      <c r="E6" s="71"/>
      <c r="F6" s="74">
        <f>みどり!F6+移行!F6</f>
        <v>40000000</v>
      </c>
      <c r="G6" s="106">
        <f>みどり!G6+移行!G6</f>
        <v>40000000</v>
      </c>
      <c r="H6" s="96">
        <f>F6-G6</f>
        <v>0</v>
      </c>
      <c r="I6" s="56"/>
    </row>
    <row r="7" spans="1:9" x14ac:dyDescent="0.15">
      <c r="A7" s="285"/>
      <c r="B7" s="288"/>
      <c r="C7" s="6" t="s">
        <v>5</v>
      </c>
      <c r="D7" s="7"/>
      <c r="E7" s="7"/>
      <c r="F7" s="67">
        <f>みどり!F7+移行!F7</f>
        <v>73001000</v>
      </c>
      <c r="G7" s="105">
        <f>みどり!G7+移行!G7</f>
        <v>75190000</v>
      </c>
      <c r="H7" s="184">
        <f>F7-G7</f>
        <v>-2189000</v>
      </c>
      <c r="I7" s="50"/>
    </row>
    <row r="8" spans="1:9" x14ac:dyDescent="0.15">
      <c r="A8" s="285"/>
      <c r="B8" s="288"/>
      <c r="C8" s="6"/>
      <c r="D8" s="8" t="s">
        <v>6</v>
      </c>
      <c r="F8" s="47">
        <f>みどり!F8+移行!F8</f>
        <v>72600000</v>
      </c>
      <c r="G8" s="47">
        <f>みどり!G8+移行!G8</f>
        <v>74510000</v>
      </c>
      <c r="H8" s="24">
        <f>みどり!H8+移行!H8</f>
        <v>-1910000</v>
      </c>
      <c r="I8" s="50"/>
    </row>
    <row r="9" spans="1:9" x14ac:dyDescent="0.15">
      <c r="A9" s="285"/>
      <c r="B9" s="288"/>
      <c r="C9" s="6"/>
      <c r="D9" s="7"/>
      <c r="E9" s="1" t="s">
        <v>7</v>
      </c>
      <c r="F9" s="47">
        <f>みどり!F9+移行!F9</f>
        <v>0</v>
      </c>
      <c r="G9" s="101">
        <f>みどり!G9+移行!G9</f>
        <v>0</v>
      </c>
      <c r="H9" s="24">
        <f>みどり!H9+移行!H9</f>
        <v>0</v>
      </c>
      <c r="I9" s="50"/>
    </row>
    <row r="10" spans="1:9" x14ac:dyDescent="0.15">
      <c r="A10" s="285"/>
      <c r="B10" s="288"/>
      <c r="C10" s="6"/>
      <c r="D10" s="7"/>
      <c r="E10" s="7" t="s">
        <v>8</v>
      </c>
      <c r="F10" s="47">
        <f>みどり!F10+移行!F10</f>
        <v>72600000</v>
      </c>
      <c r="G10" s="101">
        <f>みどり!G10+移行!G10</f>
        <v>74510000</v>
      </c>
      <c r="H10" s="24">
        <f>みどり!H10+移行!H10</f>
        <v>-1910000</v>
      </c>
      <c r="I10" s="50" t="s">
        <v>180</v>
      </c>
    </row>
    <row r="11" spans="1:9" x14ac:dyDescent="0.15">
      <c r="A11" s="285"/>
      <c r="B11" s="288"/>
      <c r="C11" s="6"/>
      <c r="D11" s="7"/>
      <c r="E11" s="7" t="s">
        <v>9</v>
      </c>
      <c r="F11" s="47">
        <f>みどり!F11+移行!F11</f>
        <v>0</v>
      </c>
      <c r="G11" s="101">
        <f>みどり!G11+移行!G11</f>
        <v>0</v>
      </c>
      <c r="H11" s="24">
        <f>みどり!H11+移行!H11</f>
        <v>0</v>
      </c>
      <c r="I11" s="50"/>
    </row>
    <row r="12" spans="1:9" x14ac:dyDescent="0.15">
      <c r="A12" s="285"/>
      <c r="B12" s="288"/>
      <c r="C12" s="6"/>
      <c r="D12" s="7"/>
      <c r="E12" s="7" t="s">
        <v>10</v>
      </c>
      <c r="F12" s="47">
        <f>みどり!F12+移行!F12</f>
        <v>0</v>
      </c>
      <c r="G12" s="101">
        <f>みどり!G12+移行!G12</f>
        <v>0</v>
      </c>
      <c r="H12" s="24">
        <f>みどり!H12+移行!H12</f>
        <v>0</v>
      </c>
      <c r="I12" s="50"/>
    </row>
    <row r="13" spans="1:9" x14ac:dyDescent="0.15">
      <c r="A13" s="285"/>
      <c r="B13" s="288"/>
      <c r="C13" s="6"/>
      <c r="D13" s="7" t="s">
        <v>11</v>
      </c>
      <c r="E13" s="7"/>
      <c r="F13" s="47">
        <f>みどり!F13+移行!F13</f>
        <v>1000</v>
      </c>
      <c r="G13" s="101">
        <f>みどり!G13+移行!G13</f>
        <v>260000</v>
      </c>
      <c r="H13" s="24">
        <f>みどり!H13+移行!H13</f>
        <v>-259000</v>
      </c>
      <c r="I13" s="50"/>
    </row>
    <row r="14" spans="1:9" x14ac:dyDescent="0.15">
      <c r="A14" s="285"/>
      <c r="B14" s="288"/>
      <c r="C14" s="6"/>
      <c r="D14" s="7" t="s">
        <v>12</v>
      </c>
      <c r="E14" s="7"/>
      <c r="F14" s="47">
        <f>みどり!F14+移行!F14</f>
        <v>0</v>
      </c>
      <c r="G14" s="47">
        <f>みどり!G14+移行!G14</f>
        <v>0</v>
      </c>
      <c r="H14" s="24">
        <f>みどり!H14+移行!H14</f>
        <v>0</v>
      </c>
      <c r="I14" s="50"/>
    </row>
    <row r="15" spans="1:9" x14ac:dyDescent="0.15">
      <c r="A15" s="285"/>
      <c r="B15" s="288"/>
      <c r="C15" s="6"/>
      <c r="D15" s="7"/>
      <c r="E15" s="7" t="s">
        <v>13</v>
      </c>
      <c r="F15" s="47">
        <f>みどり!F15+移行!F15</f>
        <v>0</v>
      </c>
      <c r="G15" s="101">
        <f>みどり!G15+移行!G15</f>
        <v>0</v>
      </c>
      <c r="H15" s="24">
        <f>みどり!H15+移行!H15</f>
        <v>0</v>
      </c>
      <c r="I15" s="50"/>
    </row>
    <row r="16" spans="1:9" x14ac:dyDescent="0.15">
      <c r="A16" s="285"/>
      <c r="B16" s="288"/>
      <c r="C16" s="6"/>
      <c r="D16" s="7" t="s">
        <v>14</v>
      </c>
      <c r="E16" s="7"/>
      <c r="F16" s="47">
        <f>みどり!F16+移行!F16</f>
        <v>0</v>
      </c>
      <c r="G16" s="101">
        <f>みどり!G16+移行!G16</f>
        <v>0</v>
      </c>
      <c r="H16" s="24">
        <f>みどり!H16+移行!H16</f>
        <v>0</v>
      </c>
      <c r="I16" s="50"/>
    </row>
    <row r="17" spans="1:9" x14ac:dyDescent="0.15">
      <c r="A17" s="285"/>
      <c r="B17" s="288"/>
      <c r="C17" s="6"/>
      <c r="D17" s="7" t="s">
        <v>15</v>
      </c>
      <c r="E17" s="7"/>
      <c r="F17" s="47">
        <f>みどり!F17+移行!F17</f>
        <v>400000</v>
      </c>
      <c r="G17" s="47">
        <f>みどり!G17+移行!G17</f>
        <v>420000</v>
      </c>
      <c r="H17" s="24">
        <f>みどり!H17+移行!H17</f>
        <v>-20000</v>
      </c>
      <c r="I17" s="50"/>
    </row>
    <row r="18" spans="1:9" x14ac:dyDescent="0.15">
      <c r="A18" s="285"/>
      <c r="B18" s="288"/>
      <c r="C18" s="6"/>
      <c r="D18" s="7"/>
      <c r="E18" s="7" t="s">
        <v>16</v>
      </c>
      <c r="F18" s="47">
        <f>みどり!F18+移行!F18</f>
        <v>0</v>
      </c>
      <c r="G18" s="101">
        <f>みどり!G18+移行!G18</f>
        <v>0</v>
      </c>
      <c r="H18" s="24">
        <f>みどり!H18+移行!H18</f>
        <v>0</v>
      </c>
      <c r="I18" s="50"/>
    </row>
    <row r="19" spans="1:9" x14ac:dyDescent="0.15">
      <c r="A19" s="285"/>
      <c r="B19" s="288"/>
      <c r="C19" s="6"/>
      <c r="D19" s="7"/>
      <c r="E19" s="7" t="s">
        <v>17</v>
      </c>
      <c r="F19" s="47">
        <f>みどり!F19+移行!F19</f>
        <v>0</v>
      </c>
      <c r="G19" s="101">
        <f>みどり!G19+移行!G19</f>
        <v>120000</v>
      </c>
      <c r="H19" s="24">
        <f>みどり!H19+移行!H19</f>
        <v>-120000</v>
      </c>
      <c r="I19" s="50" t="s">
        <v>196</v>
      </c>
    </row>
    <row r="20" spans="1:9" x14ac:dyDescent="0.15">
      <c r="A20" s="285"/>
      <c r="B20" s="288"/>
      <c r="C20" s="6"/>
      <c r="D20" s="7"/>
      <c r="E20" s="7" t="s">
        <v>18</v>
      </c>
      <c r="F20" s="47">
        <f>みどり!F20+移行!F20</f>
        <v>400000</v>
      </c>
      <c r="G20" s="101">
        <f>みどり!G20+移行!G20</f>
        <v>300000</v>
      </c>
      <c r="H20" s="24">
        <f>みどり!H20+移行!H20</f>
        <v>100000</v>
      </c>
      <c r="I20" s="50" t="s">
        <v>172</v>
      </c>
    </row>
    <row r="21" spans="1:9" x14ac:dyDescent="0.15">
      <c r="A21" s="285"/>
      <c r="B21" s="288"/>
      <c r="C21" s="6"/>
      <c r="D21" s="7"/>
      <c r="E21" s="7" t="s">
        <v>19</v>
      </c>
      <c r="F21" s="47">
        <f>みどり!F21+移行!F21</f>
        <v>0</v>
      </c>
      <c r="G21" s="101">
        <f>みどり!G21+移行!G21</f>
        <v>0</v>
      </c>
      <c r="H21" s="24">
        <f>みどり!H21+移行!H21</f>
        <v>0</v>
      </c>
      <c r="I21" s="50"/>
    </row>
    <row r="22" spans="1:9" x14ac:dyDescent="0.15">
      <c r="A22" s="285"/>
      <c r="B22" s="288"/>
      <c r="C22" s="69"/>
      <c r="D22" s="75"/>
      <c r="E22" s="75" t="s">
        <v>15</v>
      </c>
      <c r="F22" s="78">
        <f>みどり!F22+移行!F22</f>
        <v>0</v>
      </c>
      <c r="G22" s="107">
        <f>みどり!G22+移行!G22</f>
        <v>0</v>
      </c>
      <c r="H22" s="84">
        <f>みどり!H22+移行!H22</f>
        <v>0</v>
      </c>
      <c r="I22" s="50"/>
    </row>
    <row r="23" spans="1:9" x14ac:dyDescent="0.15">
      <c r="A23" s="285"/>
      <c r="B23" s="288"/>
      <c r="C23" s="83" t="s">
        <v>20</v>
      </c>
      <c r="D23" s="79"/>
      <c r="E23" s="79"/>
      <c r="F23" s="92">
        <f>みどり!F23+移行!F23</f>
        <v>0</v>
      </c>
      <c r="G23" s="108">
        <f>みどり!G23+移行!G23</f>
        <v>0</v>
      </c>
      <c r="H23" s="85">
        <f>みどり!H23+移行!H23</f>
        <v>0</v>
      </c>
      <c r="I23" s="50"/>
    </row>
    <row r="24" spans="1:9" x14ac:dyDescent="0.15">
      <c r="A24" s="285"/>
      <c r="B24" s="288"/>
      <c r="C24" s="83" t="s">
        <v>21</v>
      </c>
      <c r="D24" s="79"/>
      <c r="E24" s="79"/>
      <c r="F24" s="92">
        <f>みどり!F24+移行!F24</f>
        <v>0</v>
      </c>
      <c r="G24" s="108">
        <f>みどり!G24+移行!G24</f>
        <v>0</v>
      </c>
      <c r="H24" s="85">
        <f>みどり!H24+移行!H24</f>
        <v>0</v>
      </c>
      <c r="I24" s="50"/>
    </row>
    <row r="25" spans="1:9" x14ac:dyDescent="0.15">
      <c r="A25" s="285"/>
      <c r="B25" s="288"/>
      <c r="C25" s="83" t="s">
        <v>22</v>
      </c>
      <c r="D25" s="79"/>
      <c r="E25" s="79"/>
      <c r="F25" s="92">
        <f>みどり!F25+移行!F25</f>
        <v>1000</v>
      </c>
      <c r="G25" s="108">
        <f>みどり!G25+移行!G25</f>
        <v>10000</v>
      </c>
      <c r="H25" s="85">
        <f>みどり!H25+移行!H25</f>
        <v>-9000</v>
      </c>
      <c r="I25" s="104"/>
    </row>
    <row r="26" spans="1:9" x14ac:dyDescent="0.15">
      <c r="A26" s="285"/>
      <c r="B26" s="288"/>
      <c r="C26" s="6" t="s">
        <v>23</v>
      </c>
      <c r="D26" s="7"/>
      <c r="E26" s="7"/>
      <c r="F26" s="67">
        <f>みどり!F26+移行!F26</f>
        <v>100000</v>
      </c>
      <c r="G26" s="67">
        <f>みどり!G26+移行!G26</f>
        <v>20000</v>
      </c>
      <c r="H26" s="63">
        <f>みどり!H26+移行!H26</f>
        <v>80000</v>
      </c>
      <c r="I26" s="50"/>
    </row>
    <row r="27" spans="1:9" x14ac:dyDescent="0.15">
      <c r="A27" s="285"/>
      <c r="B27" s="288"/>
      <c r="C27" s="6"/>
      <c r="D27" s="7" t="s">
        <v>24</v>
      </c>
      <c r="E27" s="7"/>
      <c r="F27" s="47">
        <f>みどり!F27+移行!F27</f>
        <v>50000</v>
      </c>
      <c r="G27" s="101">
        <f>みどり!G27+移行!G27</f>
        <v>0</v>
      </c>
      <c r="H27" s="24">
        <f>みどり!H27+移行!H27</f>
        <v>50000</v>
      </c>
      <c r="I27" s="50"/>
    </row>
    <row r="28" spans="1:9" x14ac:dyDescent="0.15">
      <c r="A28" s="285"/>
      <c r="B28" s="288"/>
      <c r="C28" s="6"/>
      <c r="D28" s="7" t="s">
        <v>25</v>
      </c>
      <c r="E28" s="7"/>
      <c r="F28" s="47">
        <f>みどり!F28+移行!F28</f>
        <v>0</v>
      </c>
      <c r="G28" s="101">
        <f>みどり!G28+移行!G28</f>
        <v>0</v>
      </c>
      <c r="H28" s="24">
        <f>みどり!H28+移行!H28</f>
        <v>0</v>
      </c>
      <c r="I28" s="50"/>
    </row>
    <row r="29" spans="1:9" x14ac:dyDescent="0.15">
      <c r="A29" s="285"/>
      <c r="B29" s="288"/>
      <c r="C29" s="6"/>
      <c r="D29" s="7" t="s">
        <v>26</v>
      </c>
      <c r="E29" s="7"/>
      <c r="F29" s="47">
        <f>みどり!F29+移行!F29</f>
        <v>50000</v>
      </c>
      <c r="G29" s="101">
        <f>みどり!G29+移行!G29</f>
        <v>20000</v>
      </c>
      <c r="H29" s="24">
        <f>みどり!H29+移行!H29</f>
        <v>30000</v>
      </c>
      <c r="I29" s="50"/>
    </row>
    <row r="30" spans="1:9" x14ac:dyDescent="0.15">
      <c r="A30" s="285"/>
      <c r="B30" s="288"/>
      <c r="C30" s="6"/>
      <c r="D30" s="7"/>
      <c r="E30" s="7" t="s">
        <v>124</v>
      </c>
      <c r="F30" s="47">
        <f>みどり!F30+移行!F30</f>
        <v>50000</v>
      </c>
      <c r="G30" s="101">
        <f>みどり!G30+移行!G30</f>
        <v>20000</v>
      </c>
      <c r="H30" s="24">
        <f>みどり!H30+移行!H30</f>
        <v>30000</v>
      </c>
      <c r="I30" s="50"/>
    </row>
    <row r="31" spans="1:9" x14ac:dyDescent="0.15">
      <c r="A31" s="285"/>
      <c r="B31" s="288"/>
      <c r="C31" s="6"/>
      <c r="D31" s="7"/>
      <c r="E31" s="7" t="s">
        <v>119</v>
      </c>
      <c r="F31" s="49">
        <f>みどり!F31+移行!F31</f>
        <v>0</v>
      </c>
      <c r="G31" s="103">
        <f>みどり!G31+移行!G31</f>
        <v>0</v>
      </c>
      <c r="H31" s="29">
        <f>みどり!H31+移行!H31</f>
        <v>0</v>
      </c>
      <c r="I31" s="57"/>
    </row>
    <row r="32" spans="1:9" x14ac:dyDescent="0.15">
      <c r="A32" s="285"/>
      <c r="B32" s="288"/>
      <c r="C32" s="9" t="s">
        <v>27</v>
      </c>
      <c r="D32" s="10"/>
      <c r="E32" s="11"/>
      <c r="F32" s="35">
        <f>みどり!F32+移行!F32</f>
        <v>113102000</v>
      </c>
      <c r="G32" s="31">
        <f>みどり!G32+移行!G32</f>
        <v>115220000</v>
      </c>
      <c r="H32" s="31">
        <f>みどり!H32+移行!H32</f>
        <v>-2118000</v>
      </c>
      <c r="I32" s="55"/>
    </row>
    <row r="33" spans="1:9" x14ac:dyDescent="0.15">
      <c r="A33" s="285"/>
      <c r="B33" s="288" t="s">
        <v>28</v>
      </c>
      <c r="C33" s="6" t="s">
        <v>29</v>
      </c>
      <c r="D33" s="7"/>
      <c r="E33" s="8"/>
      <c r="F33" s="63">
        <f>みどり!F33+移行!F33</f>
        <v>59745400</v>
      </c>
      <c r="G33" s="63">
        <f>みどり!G33+移行!G33</f>
        <v>59495000</v>
      </c>
      <c r="H33" s="63">
        <f>みどり!H33+移行!H33</f>
        <v>250400</v>
      </c>
      <c r="I33" s="50"/>
    </row>
    <row r="34" spans="1:9" x14ac:dyDescent="0.15">
      <c r="A34" s="285"/>
      <c r="B34" s="288"/>
      <c r="C34" s="6"/>
      <c r="D34" s="7" t="s">
        <v>238</v>
      </c>
      <c r="E34" s="8"/>
      <c r="F34" s="24">
        <f>みどり!F34+移行!F34</f>
        <v>0</v>
      </c>
      <c r="G34" s="24">
        <f>みどり!G34+移行!G34</f>
        <v>0</v>
      </c>
      <c r="H34" s="24">
        <f>みどり!H34+移行!H34</f>
        <v>0</v>
      </c>
      <c r="I34" s="50"/>
    </row>
    <row r="35" spans="1:9" x14ac:dyDescent="0.15">
      <c r="A35" s="285"/>
      <c r="B35" s="288"/>
      <c r="C35" s="6"/>
      <c r="D35" s="7" t="s">
        <v>30</v>
      </c>
      <c r="E35" s="8"/>
      <c r="F35" s="24">
        <f>みどり!F35+移行!F35</f>
        <v>21152400</v>
      </c>
      <c r="G35" s="24">
        <f>みどり!G35+移行!G35</f>
        <v>21365000</v>
      </c>
      <c r="H35" s="24">
        <f>みどり!H35+移行!H35</f>
        <v>-212600</v>
      </c>
      <c r="I35" s="50" t="s">
        <v>155</v>
      </c>
    </row>
    <row r="36" spans="1:9" x14ac:dyDescent="0.15">
      <c r="A36" s="285"/>
      <c r="B36" s="288"/>
      <c r="C36" s="6"/>
      <c r="D36" s="7" t="s">
        <v>31</v>
      </c>
      <c r="E36" s="8"/>
      <c r="F36" s="24">
        <f>みどり!F36+移行!F36</f>
        <v>7325000</v>
      </c>
      <c r="G36" s="24">
        <f>みどり!G36+移行!G36</f>
        <v>7250000</v>
      </c>
      <c r="H36" s="24">
        <f>みどり!H36+移行!H36</f>
        <v>75000</v>
      </c>
      <c r="I36" s="50" t="s">
        <v>156</v>
      </c>
    </row>
    <row r="37" spans="1:9" x14ac:dyDescent="0.15">
      <c r="A37" s="285"/>
      <c r="B37" s="288"/>
      <c r="C37" s="6"/>
      <c r="D37" s="7" t="s">
        <v>32</v>
      </c>
      <c r="E37" s="8"/>
      <c r="F37" s="24">
        <f>みどり!F37+移行!F37</f>
        <v>24822000</v>
      </c>
      <c r="G37" s="24">
        <f>みどり!G37+移行!G37</f>
        <v>24510000</v>
      </c>
      <c r="H37" s="24">
        <f>みどり!H37+移行!H37</f>
        <v>312000</v>
      </c>
      <c r="I37" s="50" t="s">
        <v>131</v>
      </c>
    </row>
    <row r="38" spans="1:9" x14ac:dyDescent="0.15">
      <c r="A38" s="285"/>
      <c r="B38" s="288"/>
      <c r="C38" s="6"/>
      <c r="D38" s="7" t="s">
        <v>33</v>
      </c>
      <c r="E38" s="8"/>
      <c r="F38" s="24">
        <f>みどり!F38+移行!F38</f>
        <v>1156000</v>
      </c>
      <c r="G38" s="24">
        <f>みどり!G38+移行!G38</f>
        <v>1087000</v>
      </c>
      <c r="H38" s="24">
        <f>みどり!H38+移行!H38</f>
        <v>69000</v>
      </c>
      <c r="I38" s="50" t="s">
        <v>154</v>
      </c>
    </row>
    <row r="39" spans="1:9" x14ac:dyDescent="0.15">
      <c r="A39" s="285"/>
      <c r="B39" s="288"/>
      <c r="C39" s="69"/>
      <c r="D39" s="75" t="s">
        <v>34</v>
      </c>
      <c r="E39" s="76"/>
      <c r="F39" s="84">
        <f>みどり!F39+移行!F39</f>
        <v>5290000</v>
      </c>
      <c r="G39" s="84">
        <f>みどり!G39+移行!G39</f>
        <v>5283000</v>
      </c>
      <c r="H39" s="84">
        <f>みどり!H39+移行!H39</f>
        <v>7000</v>
      </c>
      <c r="I39" s="50" t="s">
        <v>132</v>
      </c>
    </row>
    <row r="40" spans="1:9" x14ac:dyDescent="0.15">
      <c r="A40" s="285"/>
      <c r="B40" s="288"/>
      <c r="C40" s="6" t="s">
        <v>35</v>
      </c>
      <c r="D40" s="7"/>
      <c r="E40" s="8"/>
      <c r="F40" s="63">
        <f>みどり!F40+移行!F40</f>
        <v>4482000</v>
      </c>
      <c r="G40" s="63">
        <f>みどり!G40+移行!G40</f>
        <v>4478000</v>
      </c>
      <c r="H40" s="63">
        <f>みどり!H40+移行!H40</f>
        <v>4000</v>
      </c>
      <c r="I40" s="50"/>
    </row>
    <row r="41" spans="1:9" x14ac:dyDescent="0.15">
      <c r="A41" s="285"/>
      <c r="B41" s="288"/>
      <c r="C41" s="6"/>
      <c r="D41" s="7" t="s">
        <v>36</v>
      </c>
      <c r="E41" s="8"/>
      <c r="F41" s="24">
        <f>みどり!F41+移行!F41</f>
        <v>60000</v>
      </c>
      <c r="G41" s="24">
        <f>みどり!G41+移行!G41</f>
        <v>60000</v>
      </c>
      <c r="H41" s="24">
        <f>みどり!H41+移行!H41</f>
        <v>0</v>
      </c>
      <c r="I41" s="50" t="s">
        <v>174</v>
      </c>
    </row>
    <row r="42" spans="1:9" x14ac:dyDescent="0.15">
      <c r="A42" s="285"/>
      <c r="B42" s="288"/>
      <c r="C42" s="6"/>
      <c r="D42" s="7" t="s">
        <v>37</v>
      </c>
      <c r="E42" s="8"/>
      <c r="F42" s="24">
        <f>みどり!F42+移行!F42</f>
        <v>220000</v>
      </c>
      <c r="G42" s="24">
        <f>みどり!G42+移行!G42</f>
        <v>220000</v>
      </c>
      <c r="H42" s="24">
        <f>みどり!H42+移行!H42</f>
        <v>0</v>
      </c>
      <c r="I42" s="50" t="s">
        <v>175</v>
      </c>
    </row>
    <row r="43" spans="1:9" x14ac:dyDescent="0.15">
      <c r="A43" s="285"/>
      <c r="B43" s="288"/>
      <c r="C43" s="6"/>
      <c r="D43" s="7" t="s">
        <v>38</v>
      </c>
      <c r="E43" s="8"/>
      <c r="F43" s="24">
        <f>みどり!F43+移行!F43</f>
        <v>500000</v>
      </c>
      <c r="G43" s="24">
        <f>みどり!G43+移行!G43</f>
        <v>500000</v>
      </c>
      <c r="H43" s="24">
        <f>みどり!H43+移行!H43</f>
        <v>0</v>
      </c>
      <c r="I43" s="50" t="s">
        <v>134</v>
      </c>
    </row>
    <row r="44" spans="1:9" x14ac:dyDescent="0.15">
      <c r="A44" s="285"/>
      <c r="B44" s="288"/>
      <c r="C44" s="6"/>
      <c r="D44" s="7" t="s">
        <v>130</v>
      </c>
      <c r="E44" s="8"/>
      <c r="F44" s="24">
        <f>みどり!F44+移行!F44</f>
        <v>110000</v>
      </c>
      <c r="G44" s="24">
        <f>みどり!G44+移行!G44</f>
        <v>110000</v>
      </c>
      <c r="H44" s="24">
        <f>みどり!H44+移行!H44</f>
        <v>0</v>
      </c>
      <c r="I44" s="50" t="s">
        <v>135</v>
      </c>
    </row>
    <row r="45" spans="1:9" x14ac:dyDescent="0.15">
      <c r="A45" s="285"/>
      <c r="B45" s="288"/>
      <c r="C45" s="6"/>
      <c r="D45" s="7" t="s">
        <v>39</v>
      </c>
      <c r="E45" s="8"/>
      <c r="F45" s="24">
        <f>みどり!F45+移行!F45</f>
        <v>1056000</v>
      </c>
      <c r="G45" s="24">
        <f>みどり!G45+移行!G45</f>
        <v>1056000</v>
      </c>
      <c r="H45" s="24">
        <f>みどり!H45+移行!H45</f>
        <v>0</v>
      </c>
      <c r="I45" s="50" t="s">
        <v>165</v>
      </c>
    </row>
    <row r="46" spans="1:9" x14ac:dyDescent="0.15">
      <c r="A46" s="285"/>
      <c r="B46" s="288"/>
      <c r="C46" s="6"/>
      <c r="D46" s="7" t="s">
        <v>129</v>
      </c>
      <c r="E46" s="8"/>
      <c r="F46" s="24">
        <f>みどり!F46+移行!F46</f>
        <v>270000</v>
      </c>
      <c r="G46" s="24">
        <f>みどり!G46+移行!G46</f>
        <v>270000</v>
      </c>
      <c r="H46" s="24">
        <f>みどり!H46+移行!H46</f>
        <v>0</v>
      </c>
      <c r="I46" s="50" t="s">
        <v>137</v>
      </c>
    </row>
    <row r="47" spans="1:9" x14ac:dyDescent="0.15">
      <c r="A47" s="285"/>
      <c r="B47" s="288"/>
      <c r="C47" s="6"/>
      <c r="D47" s="7" t="s">
        <v>237</v>
      </c>
      <c r="E47" s="8"/>
      <c r="F47" s="24">
        <f>みどり!F47+移行!F47</f>
        <v>46000</v>
      </c>
      <c r="G47" s="24">
        <f>みどり!G47+移行!G47</f>
        <v>42000</v>
      </c>
      <c r="H47" s="24">
        <f>みどり!H47+移行!H47</f>
        <v>4000</v>
      </c>
      <c r="I47" s="50"/>
    </row>
    <row r="48" spans="1:9" x14ac:dyDescent="0.15">
      <c r="A48" s="285"/>
      <c r="B48" s="288"/>
      <c r="C48" s="6"/>
      <c r="D48" s="7" t="s">
        <v>40</v>
      </c>
      <c r="E48" s="8"/>
      <c r="F48" s="24">
        <f>みどり!F48+移行!F48</f>
        <v>460000</v>
      </c>
      <c r="G48" s="24">
        <f>みどり!G48+移行!G48</f>
        <v>460000</v>
      </c>
      <c r="H48" s="24">
        <f>みどり!H48+移行!H48</f>
        <v>0</v>
      </c>
      <c r="I48" s="50" t="s">
        <v>188</v>
      </c>
    </row>
    <row r="49" spans="1:9" x14ac:dyDescent="0.15">
      <c r="A49" s="285"/>
      <c r="B49" s="288"/>
      <c r="C49" s="6"/>
      <c r="D49" s="7" t="s">
        <v>41</v>
      </c>
      <c r="E49" s="8"/>
      <c r="F49" s="24">
        <f>みどり!F49+移行!F49</f>
        <v>1400000</v>
      </c>
      <c r="G49" s="24">
        <f>みどり!G49+移行!G49</f>
        <v>1400000</v>
      </c>
      <c r="H49" s="24">
        <f>みどり!H49+移行!H49</f>
        <v>0</v>
      </c>
      <c r="I49" s="50" t="s">
        <v>178</v>
      </c>
    </row>
    <row r="50" spans="1:9" x14ac:dyDescent="0.15">
      <c r="A50" s="285"/>
      <c r="B50" s="288"/>
      <c r="C50" s="69"/>
      <c r="D50" s="75" t="s">
        <v>42</v>
      </c>
      <c r="E50" s="76"/>
      <c r="F50" s="84">
        <f>みどり!F50+移行!F50</f>
        <v>360000</v>
      </c>
      <c r="G50" s="84">
        <f>みどり!G50+移行!G50</f>
        <v>360000</v>
      </c>
      <c r="H50" s="84">
        <f>みどり!H50+移行!H50</f>
        <v>0</v>
      </c>
      <c r="I50" s="50" t="s">
        <v>152</v>
      </c>
    </row>
    <row r="51" spans="1:9" x14ac:dyDescent="0.15">
      <c r="A51" s="285"/>
      <c r="B51" s="288"/>
      <c r="C51" s="6" t="s">
        <v>43</v>
      </c>
      <c r="D51" s="7"/>
      <c r="E51" s="8"/>
      <c r="F51" s="63">
        <f>みどり!F51+移行!F51</f>
        <v>9315000</v>
      </c>
      <c r="G51" s="63">
        <f>みどり!G51+移行!G51</f>
        <v>9355000</v>
      </c>
      <c r="H51" s="63">
        <f>みどり!H51+移行!H51</f>
        <v>-40000</v>
      </c>
      <c r="I51" s="50"/>
    </row>
    <row r="52" spans="1:9" x14ac:dyDescent="0.15">
      <c r="A52" s="285"/>
      <c r="B52" s="288"/>
      <c r="C52" s="6"/>
      <c r="D52" s="7" t="s">
        <v>44</v>
      </c>
      <c r="E52" s="8"/>
      <c r="F52" s="24">
        <f>みどり!F52+移行!F52</f>
        <v>1030000</v>
      </c>
      <c r="G52" s="24">
        <f>みどり!G52+移行!G52</f>
        <v>1030000</v>
      </c>
      <c r="H52" s="24">
        <f>みどり!H52+移行!H52</f>
        <v>0</v>
      </c>
      <c r="I52" s="50" t="s">
        <v>140</v>
      </c>
    </row>
    <row r="53" spans="1:9" x14ac:dyDescent="0.15">
      <c r="A53" s="285"/>
      <c r="B53" s="288"/>
      <c r="C53" s="6"/>
      <c r="D53" s="7" t="s">
        <v>45</v>
      </c>
      <c r="E53" s="8"/>
      <c r="F53" s="24">
        <f>みどり!F53+移行!F53</f>
        <v>130000</v>
      </c>
      <c r="G53" s="24">
        <f>みどり!G53+移行!G53</f>
        <v>130000</v>
      </c>
      <c r="H53" s="24">
        <f>みどり!H53+移行!H53</f>
        <v>0</v>
      </c>
      <c r="I53" s="50" t="s">
        <v>187</v>
      </c>
    </row>
    <row r="54" spans="1:9" x14ac:dyDescent="0.15">
      <c r="A54" s="285"/>
      <c r="B54" s="288"/>
      <c r="C54" s="6"/>
      <c r="D54" s="7" t="s">
        <v>46</v>
      </c>
      <c r="E54" s="8"/>
      <c r="F54" s="24">
        <f>みどり!F54+移行!F54</f>
        <v>230000</v>
      </c>
      <c r="G54" s="24">
        <f>みどり!G54+移行!G54</f>
        <v>230000</v>
      </c>
      <c r="H54" s="24">
        <f>みどり!H54+移行!H54</f>
        <v>0</v>
      </c>
      <c r="I54" s="50" t="s">
        <v>150</v>
      </c>
    </row>
    <row r="55" spans="1:9" x14ac:dyDescent="0.15">
      <c r="A55" s="285"/>
      <c r="B55" s="288"/>
      <c r="C55" s="6"/>
      <c r="D55" s="7" t="s">
        <v>47</v>
      </c>
      <c r="E55" s="8"/>
      <c r="F55" s="24">
        <f>みどり!F55+移行!F55</f>
        <v>460000</v>
      </c>
      <c r="G55" s="24">
        <f>みどり!G55+移行!G55</f>
        <v>460000</v>
      </c>
      <c r="H55" s="24">
        <f>みどり!H55+移行!H55</f>
        <v>0</v>
      </c>
      <c r="I55" s="50" t="s">
        <v>142</v>
      </c>
    </row>
    <row r="56" spans="1:9" x14ac:dyDescent="0.15">
      <c r="A56" s="285"/>
      <c r="B56" s="288"/>
      <c r="C56" s="6"/>
      <c r="D56" s="7" t="s">
        <v>48</v>
      </c>
      <c r="E56" s="8"/>
      <c r="F56" s="24">
        <f>みどり!F56+移行!F56</f>
        <v>0</v>
      </c>
      <c r="G56" s="24">
        <f>みどり!G56+移行!G56</f>
        <v>0</v>
      </c>
      <c r="H56" s="24">
        <f>みどり!H56+移行!H56</f>
        <v>0</v>
      </c>
      <c r="I56" s="50"/>
    </row>
    <row r="57" spans="1:9" x14ac:dyDescent="0.15">
      <c r="A57" s="285"/>
      <c r="B57" s="288"/>
      <c r="C57" s="6"/>
      <c r="D57" s="7" t="s">
        <v>39</v>
      </c>
      <c r="E57" s="8"/>
      <c r="F57" s="24">
        <f>みどり!F57+移行!F57</f>
        <v>264000</v>
      </c>
      <c r="G57" s="24">
        <f>みどり!G57+移行!G57</f>
        <v>264000</v>
      </c>
      <c r="H57" s="24">
        <f>みどり!H57+移行!H57</f>
        <v>0</v>
      </c>
      <c r="I57" s="50" t="s">
        <v>165</v>
      </c>
    </row>
    <row r="58" spans="1:9" x14ac:dyDescent="0.15">
      <c r="A58" s="285"/>
      <c r="B58" s="288"/>
      <c r="C58" s="6"/>
      <c r="D58" s="7" t="s">
        <v>49</v>
      </c>
      <c r="E58" s="8"/>
      <c r="F58" s="24">
        <f>みどり!F58+移行!F58</f>
        <v>0</v>
      </c>
      <c r="G58" s="24">
        <f>みどり!G58+移行!G58</f>
        <v>0</v>
      </c>
      <c r="H58" s="24">
        <f>みどり!H58+移行!H58</f>
        <v>0</v>
      </c>
      <c r="I58" s="50"/>
    </row>
    <row r="59" spans="1:9" x14ac:dyDescent="0.15">
      <c r="A59" s="285"/>
      <c r="B59" s="288"/>
      <c r="C59" s="6"/>
      <c r="D59" s="7" t="s">
        <v>50</v>
      </c>
      <c r="E59" s="8"/>
      <c r="F59" s="24">
        <f>みどり!F59+移行!F59</f>
        <v>550000</v>
      </c>
      <c r="G59" s="24">
        <f>みどり!G59+移行!G59</f>
        <v>600000</v>
      </c>
      <c r="H59" s="24">
        <f>みどり!H59+移行!H59</f>
        <v>-50000</v>
      </c>
      <c r="I59" s="50" t="s">
        <v>143</v>
      </c>
    </row>
    <row r="60" spans="1:9" x14ac:dyDescent="0.15">
      <c r="A60" s="285"/>
      <c r="B60" s="288"/>
      <c r="C60" s="6"/>
      <c r="D60" s="7" t="s">
        <v>51</v>
      </c>
      <c r="E60" s="8"/>
      <c r="F60" s="24">
        <f>みどり!F60+移行!F60</f>
        <v>350000</v>
      </c>
      <c r="G60" s="24">
        <f>みどり!G60+移行!G60</f>
        <v>350000</v>
      </c>
      <c r="H60" s="24">
        <f>みどり!H60+移行!H60</f>
        <v>0</v>
      </c>
      <c r="I60" s="50" t="s">
        <v>186</v>
      </c>
    </row>
    <row r="61" spans="1:9" x14ac:dyDescent="0.15">
      <c r="A61" s="285"/>
      <c r="B61" s="288"/>
      <c r="C61" s="6"/>
      <c r="D61" s="7" t="s">
        <v>52</v>
      </c>
      <c r="E61" s="8"/>
      <c r="F61" s="24">
        <f>みどり!F61+移行!F61</f>
        <v>110000</v>
      </c>
      <c r="G61" s="24">
        <f>みどり!G61+移行!G61</f>
        <v>110000</v>
      </c>
      <c r="H61" s="24">
        <f>みどり!H61+移行!H61</f>
        <v>0</v>
      </c>
      <c r="I61" s="50"/>
    </row>
    <row r="62" spans="1:9" x14ac:dyDescent="0.15">
      <c r="A62" s="285"/>
      <c r="B62" s="288"/>
      <c r="C62" s="6"/>
      <c r="D62" s="1" t="s">
        <v>239</v>
      </c>
      <c r="E62" s="8"/>
      <c r="F62" s="24">
        <f>みどり!F62+移行!F62</f>
        <v>0</v>
      </c>
      <c r="G62" s="24">
        <f>みどり!G62+移行!G62</f>
        <v>0</v>
      </c>
      <c r="H62" s="24">
        <f>みどり!H62+移行!H62</f>
        <v>0</v>
      </c>
      <c r="I62" s="50"/>
    </row>
    <row r="63" spans="1:9" x14ac:dyDescent="0.15">
      <c r="A63" s="285"/>
      <c r="B63" s="288"/>
      <c r="C63" s="6"/>
      <c r="D63" s="7" t="s">
        <v>53</v>
      </c>
      <c r="E63" s="8"/>
      <c r="F63" s="24">
        <f>みどり!F63+移行!F63</f>
        <v>2700000</v>
      </c>
      <c r="G63" s="24">
        <f>みどり!G63+移行!G63</f>
        <v>2700000</v>
      </c>
      <c r="H63" s="24">
        <f>みどり!H63+移行!H63</f>
        <v>0</v>
      </c>
      <c r="I63" s="50"/>
    </row>
    <row r="64" spans="1:9" x14ac:dyDescent="0.15">
      <c r="A64" s="285"/>
      <c r="B64" s="288"/>
      <c r="C64" s="6"/>
      <c r="D64" s="7" t="s">
        <v>54</v>
      </c>
      <c r="E64" s="8"/>
      <c r="F64" s="24">
        <f>みどり!F64+移行!F64</f>
        <v>170000</v>
      </c>
      <c r="G64" s="24">
        <f>みどり!G64+移行!G64</f>
        <v>160000</v>
      </c>
      <c r="H64" s="24">
        <f>みどり!H64+移行!H64</f>
        <v>10000</v>
      </c>
      <c r="I64" s="50" t="s">
        <v>145</v>
      </c>
    </row>
    <row r="65" spans="1:9" x14ac:dyDescent="0.15">
      <c r="A65" s="285"/>
      <c r="B65" s="288"/>
      <c r="C65" s="6"/>
      <c r="D65" s="7" t="s">
        <v>55</v>
      </c>
      <c r="E65" s="8"/>
      <c r="F65" s="24">
        <f>みどり!F65+移行!F65</f>
        <v>780000</v>
      </c>
      <c r="G65" s="24">
        <f>みどり!G65+移行!G65</f>
        <v>780000</v>
      </c>
      <c r="H65" s="24">
        <f>みどり!H65+移行!H65</f>
        <v>0</v>
      </c>
      <c r="I65" s="50" t="s">
        <v>184</v>
      </c>
    </row>
    <row r="66" spans="1:9" x14ac:dyDescent="0.15">
      <c r="A66" s="285"/>
      <c r="B66" s="288"/>
      <c r="C66" s="6"/>
      <c r="D66" s="7" t="s">
        <v>56</v>
      </c>
      <c r="E66" s="8"/>
      <c r="F66" s="24">
        <f>みどり!F66+移行!F66</f>
        <v>640000</v>
      </c>
      <c r="G66" s="24">
        <f>みどり!G66+移行!G66</f>
        <v>640000</v>
      </c>
      <c r="H66" s="24">
        <f>みどり!H66+移行!H66</f>
        <v>0</v>
      </c>
      <c r="I66" s="50" t="s">
        <v>179</v>
      </c>
    </row>
    <row r="67" spans="1:9" x14ac:dyDescent="0.15">
      <c r="A67" s="285"/>
      <c r="B67" s="288"/>
      <c r="C67" s="6"/>
      <c r="D67" s="7" t="s">
        <v>57</v>
      </c>
      <c r="E67" s="8"/>
      <c r="F67" s="24">
        <f>みどり!F67+移行!F67</f>
        <v>1200000</v>
      </c>
      <c r="G67" s="24">
        <f>みどり!G67+移行!G67</f>
        <v>1200000</v>
      </c>
      <c r="H67" s="24">
        <f>みどり!H67+移行!H67</f>
        <v>0</v>
      </c>
      <c r="I67" s="50" t="s">
        <v>183</v>
      </c>
    </row>
    <row r="68" spans="1:9" x14ac:dyDescent="0.15">
      <c r="A68" s="285"/>
      <c r="B68" s="288"/>
      <c r="C68" s="6"/>
      <c r="D68" s="7" t="s">
        <v>58</v>
      </c>
      <c r="E68" s="8"/>
      <c r="F68" s="24">
        <f>みどり!F68+移行!F68</f>
        <v>170000</v>
      </c>
      <c r="G68" s="24">
        <f>みどり!G68+移行!G68</f>
        <v>170000</v>
      </c>
      <c r="H68" s="24">
        <f>みどり!H68+移行!H68</f>
        <v>0</v>
      </c>
      <c r="I68" s="50" t="s">
        <v>149</v>
      </c>
    </row>
    <row r="69" spans="1:9" x14ac:dyDescent="0.15">
      <c r="A69" s="285"/>
      <c r="B69" s="288"/>
      <c r="C69" s="6"/>
      <c r="D69" s="7" t="s">
        <v>59</v>
      </c>
      <c r="E69" s="8"/>
      <c r="F69" s="24">
        <f>みどり!F69+移行!F69</f>
        <v>55000</v>
      </c>
      <c r="G69" s="24">
        <f>みどり!G69+移行!G69</f>
        <v>55000</v>
      </c>
      <c r="H69" s="24">
        <f>みどり!H69+移行!H69</f>
        <v>0</v>
      </c>
      <c r="I69" s="50"/>
    </row>
    <row r="70" spans="1:9" x14ac:dyDescent="0.15">
      <c r="A70" s="285"/>
      <c r="B70" s="288"/>
      <c r="C70" s="6"/>
      <c r="D70" s="7" t="s">
        <v>240</v>
      </c>
      <c r="E70" s="8"/>
      <c r="F70" s="24">
        <f>みどり!F70+移行!F70</f>
        <v>46000</v>
      </c>
      <c r="G70" s="24">
        <f>みどり!G70+移行!G70</f>
        <v>46000</v>
      </c>
      <c r="H70" s="24">
        <f>みどり!H70+移行!H70</f>
        <v>0</v>
      </c>
      <c r="I70" s="50"/>
    </row>
    <row r="71" spans="1:9" x14ac:dyDescent="0.15">
      <c r="A71" s="285"/>
      <c r="B71" s="288"/>
      <c r="C71" s="6"/>
      <c r="D71" s="7" t="s">
        <v>60</v>
      </c>
      <c r="E71" s="8"/>
      <c r="F71" s="24">
        <f>みどり!F71+移行!F71</f>
        <v>330000</v>
      </c>
      <c r="G71" s="24">
        <f>みどり!G71+移行!G71</f>
        <v>330000</v>
      </c>
      <c r="H71" s="24">
        <f>みどり!H71+移行!H71</f>
        <v>0</v>
      </c>
      <c r="I71" s="40" t="s">
        <v>189</v>
      </c>
    </row>
    <row r="72" spans="1:9" x14ac:dyDescent="0.15">
      <c r="A72" s="285"/>
      <c r="B72" s="288"/>
      <c r="C72" s="69"/>
      <c r="D72" s="75" t="s">
        <v>42</v>
      </c>
      <c r="E72" s="76"/>
      <c r="F72" s="84">
        <f>みどり!F72+移行!F72</f>
        <v>100000</v>
      </c>
      <c r="G72" s="84">
        <f>みどり!G72+移行!G72</f>
        <v>100000</v>
      </c>
      <c r="H72" s="84">
        <f>みどり!H72+移行!H72</f>
        <v>0</v>
      </c>
      <c r="I72" s="50"/>
    </row>
    <row r="73" spans="1:9" x14ac:dyDescent="0.15">
      <c r="A73" s="285"/>
      <c r="B73" s="288"/>
      <c r="C73" s="6" t="s">
        <v>61</v>
      </c>
      <c r="D73" s="7"/>
      <c r="E73" s="8"/>
      <c r="F73" s="63">
        <f>みどり!F73+移行!F73</f>
        <v>40000000</v>
      </c>
      <c r="G73" s="63">
        <f>みどり!G73+移行!G73</f>
        <v>40000000</v>
      </c>
      <c r="H73" s="63">
        <f>みどり!H73+移行!H73</f>
        <v>0</v>
      </c>
      <c r="I73" s="50"/>
    </row>
    <row r="74" spans="1:9" x14ac:dyDescent="0.15">
      <c r="A74" s="285"/>
      <c r="B74" s="288"/>
      <c r="C74" s="6"/>
      <c r="D74" s="7" t="s">
        <v>62</v>
      </c>
      <c r="E74" s="8"/>
      <c r="F74" s="24">
        <f>みどり!F74+移行!F74</f>
        <v>40000000</v>
      </c>
      <c r="G74" s="24">
        <f>みどり!G74+移行!G74</f>
        <v>40000000</v>
      </c>
      <c r="H74" s="24">
        <f>みどり!H74+移行!H74</f>
        <v>0</v>
      </c>
      <c r="I74" s="50"/>
    </row>
    <row r="75" spans="1:9" x14ac:dyDescent="0.15">
      <c r="A75" s="285"/>
      <c r="B75" s="288"/>
      <c r="C75" s="6"/>
      <c r="D75" s="7"/>
      <c r="E75" s="8" t="s">
        <v>63</v>
      </c>
      <c r="F75" s="24">
        <f>みどり!F75+移行!F75</f>
        <v>40000000</v>
      </c>
      <c r="G75" s="24">
        <f>みどり!G75+移行!G75</f>
        <v>40000000</v>
      </c>
      <c r="H75" s="24">
        <f>みどり!H75+移行!H75</f>
        <v>0</v>
      </c>
      <c r="I75" s="50"/>
    </row>
    <row r="76" spans="1:9" x14ac:dyDescent="0.15">
      <c r="A76" s="285"/>
      <c r="B76" s="288"/>
      <c r="C76" s="6"/>
      <c r="D76" s="7"/>
      <c r="E76" s="8" t="s">
        <v>64</v>
      </c>
      <c r="F76" s="24">
        <f>みどり!F76+移行!F76</f>
        <v>0</v>
      </c>
      <c r="G76" s="24">
        <f>みどり!G76+移行!G76</f>
        <v>0</v>
      </c>
      <c r="H76" s="24">
        <f>みどり!H76+移行!H76</f>
        <v>0</v>
      </c>
      <c r="I76" s="50"/>
    </row>
    <row r="77" spans="1:9" x14ac:dyDescent="0.15">
      <c r="A77" s="285"/>
      <c r="B77" s="288"/>
      <c r="C77" s="69"/>
      <c r="D77" s="75" t="s">
        <v>65</v>
      </c>
      <c r="E77" s="76"/>
      <c r="F77" s="84">
        <f>みどり!F77+移行!F77</f>
        <v>0</v>
      </c>
      <c r="G77" s="84">
        <f>みどり!G77+移行!G77</f>
        <v>0</v>
      </c>
      <c r="H77" s="84">
        <f>みどり!H77+移行!H77</f>
        <v>0</v>
      </c>
      <c r="I77" s="50"/>
    </row>
    <row r="78" spans="1:9" x14ac:dyDescent="0.15">
      <c r="A78" s="285"/>
      <c r="B78" s="288"/>
      <c r="C78" s="83" t="s">
        <v>66</v>
      </c>
      <c r="D78" s="79"/>
      <c r="E78" s="80"/>
      <c r="F78" s="85">
        <f>みどり!F78+移行!F78</f>
        <v>0</v>
      </c>
      <c r="G78" s="85">
        <f>みどり!G78+移行!G78</f>
        <v>0</v>
      </c>
      <c r="H78" s="85">
        <f>みどり!H78+移行!H78</f>
        <v>0</v>
      </c>
      <c r="I78" s="50"/>
    </row>
    <row r="79" spans="1:9" x14ac:dyDescent="0.15">
      <c r="A79" s="285"/>
      <c r="B79" s="288"/>
      <c r="C79" s="83" t="s">
        <v>67</v>
      </c>
      <c r="D79" s="79"/>
      <c r="E79" s="80"/>
      <c r="F79" s="85">
        <f>みどり!F79+移行!F79</f>
        <v>0</v>
      </c>
      <c r="G79" s="85">
        <f>みどり!G79+移行!G79</f>
        <v>0</v>
      </c>
      <c r="H79" s="85">
        <f>みどり!H79+移行!H79</f>
        <v>0</v>
      </c>
      <c r="I79" s="50"/>
    </row>
    <row r="80" spans="1:9" x14ac:dyDescent="0.15">
      <c r="A80" s="285"/>
      <c r="B80" s="288"/>
      <c r="C80" s="6" t="s">
        <v>68</v>
      </c>
      <c r="D80" s="7"/>
      <c r="E80" s="8"/>
      <c r="F80" s="63">
        <f>みどり!F80+移行!F80</f>
        <v>0</v>
      </c>
      <c r="G80" s="63">
        <f>みどり!G80+移行!G80</f>
        <v>0</v>
      </c>
      <c r="H80" s="63">
        <f>みどり!H80+移行!H80</f>
        <v>0</v>
      </c>
      <c r="I80" s="50"/>
    </row>
    <row r="81" spans="1:9" x14ac:dyDescent="0.15">
      <c r="A81" s="285"/>
      <c r="B81" s="288"/>
      <c r="C81" s="6"/>
      <c r="D81" s="7" t="s">
        <v>69</v>
      </c>
      <c r="E81" s="8"/>
      <c r="F81" s="24">
        <f>みどり!F81+移行!F81</f>
        <v>0</v>
      </c>
      <c r="G81" s="24">
        <f>みどり!G81+移行!G81</f>
        <v>0</v>
      </c>
      <c r="H81" s="24">
        <f>みどり!H81+移行!H81</f>
        <v>0</v>
      </c>
      <c r="I81" s="50"/>
    </row>
    <row r="82" spans="1:9" x14ac:dyDescent="0.15">
      <c r="A82" s="285"/>
      <c r="B82" s="288"/>
      <c r="C82" s="6"/>
      <c r="D82" s="7" t="s">
        <v>42</v>
      </c>
      <c r="E82" s="8"/>
      <c r="F82" s="24">
        <f>みどり!F82+移行!F82</f>
        <v>0</v>
      </c>
      <c r="G82" s="24">
        <f>みどり!G82+移行!G82</f>
        <v>0</v>
      </c>
      <c r="H82" s="24">
        <f>みどり!H82+移行!H82</f>
        <v>0</v>
      </c>
      <c r="I82" s="50"/>
    </row>
    <row r="83" spans="1:9" x14ac:dyDescent="0.15">
      <c r="A83" s="285"/>
      <c r="B83" s="289"/>
      <c r="C83" s="12" t="s">
        <v>70</v>
      </c>
      <c r="D83" s="11"/>
      <c r="E83" s="11"/>
      <c r="F83" s="28">
        <f>みどり!F83+移行!F83</f>
        <v>113542400</v>
      </c>
      <c r="G83" s="28">
        <f>みどり!G83+移行!G83</f>
        <v>113328000</v>
      </c>
      <c r="H83" s="28">
        <f>みどり!H83+移行!H83</f>
        <v>214400</v>
      </c>
      <c r="I83" s="55"/>
    </row>
    <row r="84" spans="1:9" x14ac:dyDescent="0.15">
      <c r="A84" s="286"/>
      <c r="B84" s="282" t="s">
        <v>71</v>
      </c>
      <c r="C84" s="283"/>
      <c r="D84" s="283"/>
      <c r="E84" s="284"/>
      <c r="F84" s="24">
        <f>みどり!F84+移行!F84</f>
        <v>-440400</v>
      </c>
      <c r="G84" s="24">
        <f>みどり!G84+移行!G84</f>
        <v>1892000</v>
      </c>
      <c r="H84" s="24">
        <f>みどり!H84+移行!H84</f>
        <v>-2332400</v>
      </c>
      <c r="I84" s="50"/>
    </row>
    <row r="85" spans="1:9" x14ac:dyDescent="0.15">
      <c r="A85" s="285" t="s">
        <v>72</v>
      </c>
      <c r="B85" s="287" t="s">
        <v>3</v>
      </c>
      <c r="C85" s="3" t="s">
        <v>73</v>
      </c>
      <c r="D85" s="7"/>
      <c r="E85" s="8"/>
      <c r="F85" s="27">
        <f>みどり!F85+移行!F85</f>
        <v>0</v>
      </c>
      <c r="G85" s="27">
        <f>みどり!G85+移行!G85</f>
        <v>0</v>
      </c>
      <c r="H85" s="27">
        <f>みどり!H85+移行!H85</f>
        <v>0</v>
      </c>
      <c r="I85" s="56"/>
    </row>
    <row r="86" spans="1:9" x14ac:dyDescent="0.15">
      <c r="A86" s="285"/>
      <c r="B86" s="287"/>
      <c r="C86" s="6"/>
      <c r="D86" s="7" t="s">
        <v>73</v>
      </c>
      <c r="E86" s="8"/>
      <c r="F86" s="24">
        <f>みどり!F86+移行!F86</f>
        <v>0</v>
      </c>
      <c r="G86" s="30">
        <f>みどり!G86+移行!G86</f>
        <v>0</v>
      </c>
      <c r="H86" s="24">
        <f>みどり!H86+移行!H86</f>
        <v>0</v>
      </c>
      <c r="I86" s="50"/>
    </row>
    <row r="87" spans="1:9" x14ac:dyDescent="0.15">
      <c r="A87" s="285"/>
      <c r="B87" s="287"/>
      <c r="C87" s="69"/>
      <c r="D87" s="75" t="s">
        <v>74</v>
      </c>
      <c r="E87" s="76"/>
      <c r="F87" s="84">
        <f>みどり!F87+移行!F87</f>
        <v>0</v>
      </c>
      <c r="G87" s="86">
        <f>みどり!G87+移行!G87</f>
        <v>0</v>
      </c>
      <c r="H87" s="84">
        <f>みどり!H87+移行!H87</f>
        <v>0</v>
      </c>
      <c r="I87" s="50"/>
    </row>
    <row r="88" spans="1:9" x14ac:dyDescent="0.15">
      <c r="A88" s="285"/>
      <c r="B88" s="288"/>
      <c r="C88" s="6" t="s">
        <v>75</v>
      </c>
      <c r="D88" s="7"/>
      <c r="E88" s="8"/>
      <c r="F88" s="24">
        <f>みどり!F88+移行!F88</f>
        <v>0</v>
      </c>
      <c r="G88" s="25">
        <f>みどり!G88+移行!G88</f>
        <v>0</v>
      </c>
      <c r="H88" s="24">
        <f>みどり!H88+移行!H88</f>
        <v>0</v>
      </c>
      <c r="I88" s="50"/>
    </row>
    <row r="89" spans="1:9" x14ac:dyDescent="0.15">
      <c r="A89" s="285"/>
      <c r="B89" s="288"/>
      <c r="C89" s="6"/>
      <c r="D89" s="7" t="s">
        <v>75</v>
      </c>
      <c r="E89" s="8"/>
      <c r="F89" s="24">
        <f>みどり!F89+移行!F89</f>
        <v>0</v>
      </c>
      <c r="G89" s="25">
        <f>みどり!G89+移行!G89</f>
        <v>0</v>
      </c>
      <c r="H89" s="24">
        <f>みどり!H89+移行!H89</f>
        <v>0</v>
      </c>
      <c r="I89" s="50"/>
    </row>
    <row r="90" spans="1:9" x14ac:dyDescent="0.15">
      <c r="A90" s="285"/>
      <c r="B90" s="288"/>
      <c r="C90" s="69"/>
      <c r="D90" s="75" t="s">
        <v>76</v>
      </c>
      <c r="E90" s="76"/>
      <c r="F90" s="84">
        <f>みどり!F90+移行!F90</f>
        <v>0</v>
      </c>
      <c r="G90" s="86">
        <f>みどり!G90+移行!G90</f>
        <v>0</v>
      </c>
      <c r="H90" s="84">
        <f>みどり!H90+移行!H90</f>
        <v>0</v>
      </c>
      <c r="I90" s="50"/>
    </row>
    <row r="91" spans="1:9" x14ac:dyDescent="0.15">
      <c r="A91" s="285"/>
      <c r="B91" s="288"/>
      <c r="C91" s="83" t="s">
        <v>77</v>
      </c>
      <c r="D91" s="79"/>
      <c r="E91" s="80"/>
      <c r="F91" s="87">
        <f>みどり!F91+移行!F91</f>
        <v>0</v>
      </c>
      <c r="G91" s="88">
        <f>みどり!G91+移行!G91</f>
        <v>0</v>
      </c>
      <c r="H91" s="87">
        <f>みどり!H91+移行!H91</f>
        <v>0</v>
      </c>
      <c r="I91" s="50"/>
    </row>
    <row r="92" spans="1:9" x14ac:dyDescent="0.15">
      <c r="A92" s="285"/>
      <c r="B92" s="288"/>
      <c r="C92" s="8" t="s">
        <v>78</v>
      </c>
      <c r="D92" s="8"/>
      <c r="E92" s="8"/>
      <c r="F92" s="24">
        <f>みどり!F92+移行!F92</f>
        <v>0</v>
      </c>
      <c r="G92" s="25">
        <f>みどり!G92+移行!G92</f>
        <v>0</v>
      </c>
      <c r="H92" s="24">
        <f>みどり!H92+移行!H92</f>
        <v>0</v>
      </c>
      <c r="I92" s="50"/>
    </row>
    <row r="93" spans="1:9" x14ac:dyDescent="0.15">
      <c r="A93" s="285"/>
      <c r="B93" s="288"/>
      <c r="C93" s="7"/>
      <c r="D93" s="7" t="s">
        <v>79</v>
      </c>
      <c r="E93" s="8"/>
      <c r="F93" s="24">
        <f>みどり!F93+移行!F93</f>
        <v>0</v>
      </c>
      <c r="G93" s="25">
        <f>みどり!G93+移行!G93</f>
        <v>0</v>
      </c>
      <c r="H93" s="24">
        <f>みどり!H93+移行!H93</f>
        <v>0</v>
      </c>
      <c r="I93" s="50"/>
    </row>
    <row r="94" spans="1:9" x14ac:dyDescent="0.15">
      <c r="A94" s="285"/>
      <c r="B94" s="288"/>
      <c r="C94" s="69"/>
      <c r="D94" s="75" t="s">
        <v>80</v>
      </c>
      <c r="E94" s="76"/>
      <c r="F94" s="84">
        <f>みどり!F94+移行!F94</f>
        <v>0</v>
      </c>
      <c r="G94" s="86">
        <f>みどり!G94+移行!G94</f>
        <v>0</v>
      </c>
      <c r="H94" s="84">
        <f>みどり!H94+移行!H94</f>
        <v>0</v>
      </c>
      <c r="I94" s="50"/>
    </row>
    <row r="95" spans="1:9" x14ac:dyDescent="0.15">
      <c r="A95" s="285"/>
      <c r="B95" s="288"/>
      <c r="C95" s="13" t="s">
        <v>81</v>
      </c>
      <c r="D95" s="7"/>
      <c r="E95" s="8"/>
      <c r="F95" s="24">
        <f>みどり!F95+移行!F95</f>
        <v>0</v>
      </c>
      <c r="G95" s="25">
        <f>みどり!G95+移行!G95</f>
        <v>0</v>
      </c>
      <c r="H95" s="24">
        <f>みどり!H95+移行!H95</f>
        <v>0</v>
      </c>
      <c r="I95" s="50"/>
    </row>
    <row r="96" spans="1:9" x14ac:dyDescent="0.15">
      <c r="A96" s="285"/>
      <c r="B96" s="288"/>
      <c r="C96" s="12" t="s">
        <v>82</v>
      </c>
      <c r="D96" s="12"/>
      <c r="E96" s="12"/>
      <c r="F96" s="28">
        <f>みどり!F96+移行!F96</f>
        <v>0</v>
      </c>
      <c r="G96" s="28">
        <f>みどり!G96+移行!G96</f>
        <v>0</v>
      </c>
      <c r="H96" s="28">
        <f>みどり!H96+移行!H96</f>
        <v>0</v>
      </c>
      <c r="I96" s="55"/>
    </row>
    <row r="97" spans="1:9" x14ac:dyDescent="0.15">
      <c r="A97" s="285"/>
      <c r="B97" s="288" t="s">
        <v>28</v>
      </c>
      <c r="C97" s="70" t="s">
        <v>83</v>
      </c>
      <c r="D97" s="71"/>
      <c r="E97" s="72"/>
      <c r="F97" s="89">
        <f>みどり!F97+移行!F97</f>
        <v>0</v>
      </c>
      <c r="G97" s="90">
        <f>みどり!G97+移行!G97</f>
        <v>0</v>
      </c>
      <c r="H97" s="89">
        <f>みどり!H97+移行!H97</f>
        <v>0</v>
      </c>
      <c r="I97" s="50"/>
    </row>
    <row r="98" spans="1:9" x14ac:dyDescent="0.15">
      <c r="A98" s="285"/>
      <c r="B98" s="288"/>
      <c r="C98" s="6" t="s">
        <v>84</v>
      </c>
      <c r="D98" s="7"/>
      <c r="E98" s="8"/>
      <c r="F98" s="24">
        <f>みどり!F98+移行!F98</f>
        <v>0</v>
      </c>
      <c r="G98" s="25">
        <f>みどり!G98+移行!G98</f>
        <v>1540000</v>
      </c>
      <c r="H98" s="24">
        <f>みどり!H98+移行!H98</f>
        <v>-1540000</v>
      </c>
      <c r="I98" s="50"/>
    </row>
    <row r="99" spans="1:9" x14ac:dyDescent="0.15">
      <c r="A99" s="285"/>
      <c r="B99" s="288"/>
      <c r="C99" s="6"/>
      <c r="D99" s="7" t="s">
        <v>85</v>
      </c>
      <c r="E99" s="8"/>
      <c r="F99" s="24">
        <f>みどり!F99+移行!F99</f>
        <v>0</v>
      </c>
      <c r="G99" s="25">
        <f>みどり!G99+移行!G99</f>
        <v>0</v>
      </c>
      <c r="H99" s="24">
        <f>みどり!H99+移行!H99</f>
        <v>0</v>
      </c>
      <c r="I99" s="50"/>
    </row>
    <row r="100" spans="1:9" x14ac:dyDescent="0.15">
      <c r="A100" s="285"/>
      <c r="B100" s="288"/>
      <c r="C100" s="6"/>
      <c r="D100" s="7" t="s">
        <v>86</v>
      </c>
      <c r="E100" s="8"/>
      <c r="F100" s="24">
        <f>みどり!F100+移行!F100</f>
        <v>0</v>
      </c>
      <c r="G100" s="25">
        <f>みどり!G100+移行!G100</f>
        <v>1390000</v>
      </c>
      <c r="H100" s="24">
        <f>みどり!H100+移行!H100</f>
        <v>-1390000</v>
      </c>
      <c r="I100" s="50"/>
    </row>
    <row r="101" spans="1:9" x14ac:dyDescent="0.15">
      <c r="A101" s="285"/>
      <c r="B101" s="288"/>
      <c r="C101" s="6"/>
      <c r="D101" s="7" t="s">
        <v>87</v>
      </c>
      <c r="E101" s="8"/>
      <c r="F101" s="24">
        <f>みどり!F101+移行!F101</f>
        <v>0</v>
      </c>
      <c r="G101" s="25">
        <f>みどり!G101+移行!G101</f>
        <v>0</v>
      </c>
      <c r="H101" s="24">
        <f>みどり!H101+移行!H101</f>
        <v>0</v>
      </c>
      <c r="I101" s="50"/>
    </row>
    <row r="102" spans="1:9" x14ac:dyDescent="0.15">
      <c r="A102" s="285"/>
      <c r="B102" s="288"/>
      <c r="C102" s="6"/>
      <c r="D102" s="7" t="s">
        <v>88</v>
      </c>
      <c r="E102" s="8"/>
      <c r="F102" s="24">
        <f>みどり!F102+移行!F102</f>
        <v>0</v>
      </c>
      <c r="G102" s="24">
        <f>みどり!G102+移行!G102</f>
        <v>150000</v>
      </c>
      <c r="H102" s="24">
        <f>みどり!H102+移行!H102</f>
        <v>-150000</v>
      </c>
      <c r="I102" s="50"/>
    </row>
    <row r="103" spans="1:9" x14ac:dyDescent="0.15">
      <c r="A103" s="285"/>
      <c r="B103" s="288"/>
      <c r="C103" s="69"/>
      <c r="D103" s="75" t="s">
        <v>241</v>
      </c>
      <c r="E103" s="76"/>
      <c r="F103" s="84">
        <f>みどり!F103+移行!F103</f>
        <v>0</v>
      </c>
      <c r="G103" s="84">
        <f>みどり!G103+移行!G103</f>
        <v>0</v>
      </c>
      <c r="H103" s="84">
        <f>みどり!H103+移行!H103</f>
        <v>0</v>
      </c>
      <c r="I103" s="50"/>
    </row>
    <row r="104" spans="1:9" x14ac:dyDescent="0.15">
      <c r="A104" s="285"/>
      <c r="B104" s="288"/>
      <c r="C104" s="83" t="s">
        <v>89</v>
      </c>
      <c r="D104" s="79"/>
      <c r="E104" s="80"/>
      <c r="F104" s="87">
        <f>みどり!F104+移行!F104</f>
        <v>0</v>
      </c>
      <c r="G104" s="87">
        <f>みどり!G104+移行!G104</f>
        <v>0</v>
      </c>
      <c r="H104" s="87">
        <f>みどり!H104+移行!H104</f>
        <v>0</v>
      </c>
      <c r="I104" s="50"/>
    </row>
    <row r="105" spans="1:9" x14ac:dyDescent="0.15">
      <c r="A105" s="285"/>
      <c r="B105" s="288"/>
      <c r="C105" s="83" t="s">
        <v>90</v>
      </c>
      <c r="D105" s="79"/>
      <c r="E105" s="80"/>
      <c r="F105" s="87">
        <f>みどり!F105+移行!F105</f>
        <v>0</v>
      </c>
      <c r="G105" s="87">
        <f>みどり!G105+移行!G105</f>
        <v>0</v>
      </c>
      <c r="H105" s="87">
        <f>みどり!H105+移行!H105</f>
        <v>0</v>
      </c>
      <c r="I105" s="50"/>
    </row>
    <row r="106" spans="1:9" x14ac:dyDescent="0.15">
      <c r="A106" s="285"/>
      <c r="B106" s="288"/>
      <c r="C106" s="13" t="s">
        <v>91</v>
      </c>
      <c r="D106" s="14"/>
      <c r="E106" s="15"/>
      <c r="F106" s="24">
        <f>みどり!F106+移行!F106</f>
        <v>0</v>
      </c>
      <c r="G106" s="24">
        <f>みどり!G106+移行!G106</f>
        <v>0</v>
      </c>
      <c r="H106" s="24">
        <f>みどり!H106+移行!H106</f>
        <v>0</v>
      </c>
      <c r="I106" s="50"/>
    </row>
    <row r="107" spans="1:9" x14ac:dyDescent="0.15">
      <c r="A107" s="285"/>
      <c r="B107" s="289"/>
      <c r="C107" s="8" t="s">
        <v>92</v>
      </c>
      <c r="D107" s="8"/>
      <c r="E107" s="8"/>
      <c r="F107" s="28">
        <f>みどり!F107+移行!F107</f>
        <v>0</v>
      </c>
      <c r="G107" s="28">
        <f>みどり!G107+移行!G107</f>
        <v>1540000</v>
      </c>
      <c r="H107" s="28">
        <f>みどり!H107+移行!H107</f>
        <v>-1540000</v>
      </c>
      <c r="I107" s="55"/>
    </row>
    <row r="108" spans="1:9" x14ac:dyDescent="0.15">
      <c r="A108" s="286"/>
      <c r="B108" s="282" t="s">
        <v>93</v>
      </c>
      <c r="C108" s="283"/>
      <c r="D108" s="283"/>
      <c r="E108" s="284"/>
      <c r="F108" s="28">
        <f>みどり!F108+移行!F108</f>
        <v>0</v>
      </c>
      <c r="G108" s="28">
        <f>みどり!G108+移行!G108</f>
        <v>-1540000</v>
      </c>
      <c r="H108" s="28">
        <f>みどり!H108+移行!H108</f>
        <v>1540000</v>
      </c>
      <c r="I108" s="55"/>
    </row>
    <row r="109" spans="1:9" x14ac:dyDescent="0.15">
      <c r="A109" s="285" t="s">
        <v>94</v>
      </c>
      <c r="B109" s="287" t="s">
        <v>3</v>
      </c>
      <c r="C109" s="3" t="s">
        <v>95</v>
      </c>
      <c r="D109" s="7"/>
      <c r="E109" s="8"/>
      <c r="F109" s="24">
        <f>みどり!F109+移行!F109</f>
        <v>0</v>
      </c>
      <c r="G109" s="24">
        <f>みどり!G109+移行!G109</f>
        <v>0</v>
      </c>
      <c r="H109" s="24">
        <f>みどり!H109+移行!H109</f>
        <v>0</v>
      </c>
      <c r="I109" s="50"/>
    </row>
    <row r="110" spans="1:9" x14ac:dyDescent="0.15">
      <c r="A110" s="285"/>
      <c r="B110" s="288"/>
      <c r="C110" s="6" t="s">
        <v>96</v>
      </c>
      <c r="D110" s="7"/>
      <c r="E110" s="8"/>
      <c r="F110" s="24">
        <f>みどり!F110+移行!F110</f>
        <v>0</v>
      </c>
      <c r="G110" s="24">
        <f>みどり!G110+移行!G110</f>
        <v>0</v>
      </c>
      <c r="H110" s="24">
        <f>みどり!H110+移行!H110</f>
        <v>0</v>
      </c>
      <c r="I110" s="50"/>
    </row>
    <row r="111" spans="1:9" x14ac:dyDescent="0.15">
      <c r="A111" s="285"/>
      <c r="B111" s="288"/>
      <c r="C111" s="6" t="s">
        <v>97</v>
      </c>
      <c r="D111" s="7"/>
      <c r="E111" s="8"/>
      <c r="F111" s="24">
        <f>みどり!F111+移行!F111</f>
        <v>0</v>
      </c>
      <c r="G111" s="24">
        <f>みどり!G111+移行!G111</f>
        <v>0</v>
      </c>
      <c r="H111" s="24">
        <f>みどり!H111+移行!H111</f>
        <v>0</v>
      </c>
      <c r="I111" s="50"/>
    </row>
    <row r="112" spans="1:9" x14ac:dyDescent="0.15">
      <c r="A112" s="285"/>
      <c r="B112" s="288"/>
      <c r="C112" s="6" t="s">
        <v>98</v>
      </c>
      <c r="D112" s="7"/>
      <c r="E112" s="8"/>
      <c r="F112" s="24">
        <f>みどり!F112+移行!F112</f>
        <v>0</v>
      </c>
      <c r="G112" s="24">
        <f>みどり!G112+移行!G112</f>
        <v>0</v>
      </c>
      <c r="H112" s="24">
        <f>みどり!H112+移行!H112</f>
        <v>0</v>
      </c>
      <c r="I112" s="50"/>
    </row>
    <row r="113" spans="1:9" x14ac:dyDescent="0.15">
      <c r="A113" s="285"/>
      <c r="B113" s="288"/>
      <c r="C113" s="6" t="s">
        <v>99</v>
      </c>
      <c r="D113" s="7"/>
      <c r="E113" s="8"/>
      <c r="F113" s="24">
        <f>みどり!F113+移行!F113</f>
        <v>0</v>
      </c>
      <c r="G113" s="24">
        <f>みどり!G113+移行!G113</f>
        <v>0</v>
      </c>
      <c r="H113" s="24">
        <f>みどり!H113+移行!H113</f>
        <v>0</v>
      </c>
      <c r="I113" s="50"/>
    </row>
    <row r="114" spans="1:9" x14ac:dyDescent="0.15">
      <c r="A114" s="285"/>
      <c r="B114" s="288"/>
      <c r="C114" s="6" t="s">
        <v>100</v>
      </c>
      <c r="D114" s="7"/>
      <c r="E114" s="8"/>
      <c r="F114" s="24">
        <f>みどり!F114+移行!F114</f>
        <v>0</v>
      </c>
      <c r="G114" s="24">
        <f>みどり!G114+移行!G114</f>
        <v>4700000</v>
      </c>
      <c r="H114" s="24">
        <f>みどり!H114+移行!H114</f>
        <v>-4700000</v>
      </c>
      <c r="I114" s="50"/>
    </row>
    <row r="115" spans="1:9" x14ac:dyDescent="0.15">
      <c r="A115" s="285"/>
      <c r="B115" s="288"/>
      <c r="C115" s="6" t="s">
        <v>181</v>
      </c>
      <c r="D115" s="7"/>
      <c r="E115" s="8"/>
      <c r="F115" s="24">
        <f>みどり!F115+移行!F115</f>
        <v>5800000</v>
      </c>
      <c r="G115" s="24">
        <f>みどり!G115+移行!G115</f>
        <v>3220000</v>
      </c>
      <c r="H115" s="24">
        <f>みどり!H115+移行!H115</f>
        <v>2580000</v>
      </c>
      <c r="I115" s="50"/>
    </row>
    <row r="116" spans="1:9" x14ac:dyDescent="0.15">
      <c r="A116" s="285"/>
      <c r="B116" s="288"/>
      <c r="C116" s="13" t="s">
        <v>101</v>
      </c>
      <c r="D116" s="14"/>
      <c r="E116" s="15"/>
      <c r="F116" s="24">
        <f>みどり!F116+移行!F116</f>
        <v>0</v>
      </c>
      <c r="G116" s="24">
        <f>みどり!G116+移行!G116</f>
        <v>0</v>
      </c>
      <c r="H116" s="24">
        <f>みどり!H116+移行!H116</f>
        <v>0</v>
      </c>
      <c r="I116" s="50"/>
    </row>
    <row r="117" spans="1:9" x14ac:dyDescent="0.15">
      <c r="A117" s="285"/>
      <c r="B117" s="288"/>
      <c r="C117" s="16" t="s">
        <v>102</v>
      </c>
      <c r="D117" s="16"/>
      <c r="E117" s="16"/>
      <c r="F117" s="28">
        <f>みどり!F117+移行!F117</f>
        <v>5800000</v>
      </c>
      <c r="G117" s="28">
        <f>みどり!G117+移行!G117</f>
        <v>7920000</v>
      </c>
      <c r="H117" s="28">
        <f>みどり!H117+移行!H117</f>
        <v>-2120000</v>
      </c>
      <c r="I117" s="55"/>
    </row>
    <row r="118" spans="1:9" x14ac:dyDescent="0.15">
      <c r="A118" s="285"/>
      <c r="B118" s="288" t="s">
        <v>28</v>
      </c>
      <c r="C118" s="3" t="s">
        <v>103</v>
      </c>
      <c r="D118" s="7"/>
      <c r="E118" s="8"/>
      <c r="F118" s="24">
        <f>みどり!F118+移行!F118</f>
        <v>0</v>
      </c>
      <c r="G118" s="24">
        <f>みどり!G118+移行!G118</f>
        <v>0</v>
      </c>
      <c r="H118" s="24">
        <f>みどり!H118+移行!H118</f>
        <v>0</v>
      </c>
      <c r="I118" s="50"/>
    </row>
    <row r="119" spans="1:9" x14ac:dyDescent="0.15">
      <c r="A119" s="285"/>
      <c r="B119" s="288"/>
      <c r="C119" s="6" t="s">
        <v>104</v>
      </c>
      <c r="D119" s="7"/>
      <c r="E119" s="8"/>
      <c r="F119" s="24">
        <f>みどり!F119+移行!F119</f>
        <v>0</v>
      </c>
      <c r="G119" s="24">
        <f>みどり!G119+移行!G119</f>
        <v>3700000</v>
      </c>
      <c r="H119" s="24">
        <f>みどり!H119+移行!H119</f>
        <v>-3700000</v>
      </c>
      <c r="I119" s="50" t="s">
        <v>211</v>
      </c>
    </row>
    <row r="120" spans="1:9" x14ac:dyDescent="0.15">
      <c r="A120" s="285"/>
      <c r="B120" s="288"/>
      <c r="C120" s="6" t="s">
        <v>105</v>
      </c>
      <c r="D120" s="7"/>
      <c r="E120" s="8"/>
      <c r="F120" s="24">
        <f>みどり!F120+移行!F120</f>
        <v>0</v>
      </c>
      <c r="G120" s="24">
        <f>みどり!G120+移行!G120</f>
        <v>0</v>
      </c>
      <c r="H120" s="24">
        <f>みどり!H120+移行!H120</f>
        <v>0</v>
      </c>
      <c r="I120" s="50"/>
    </row>
    <row r="121" spans="1:9" x14ac:dyDescent="0.15">
      <c r="A121" s="285"/>
      <c r="B121" s="288"/>
      <c r="C121" s="6" t="s">
        <v>106</v>
      </c>
      <c r="D121" s="7"/>
      <c r="E121" s="8"/>
      <c r="F121" s="24">
        <f>みどり!F121+移行!F121</f>
        <v>0</v>
      </c>
      <c r="G121" s="24">
        <f>みどり!G121+移行!G121</f>
        <v>0</v>
      </c>
      <c r="H121" s="24">
        <f>みどり!H121+移行!H121</f>
        <v>0</v>
      </c>
      <c r="I121" s="50"/>
    </row>
    <row r="122" spans="1:9" x14ac:dyDescent="0.15">
      <c r="A122" s="285"/>
      <c r="B122" s="288"/>
      <c r="C122" s="6" t="s">
        <v>107</v>
      </c>
      <c r="D122" s="7"/>
      <c r="E122" s="8"/>
      <c r="F122" s="24">
        <f>みどり!F122+移行!F122</f>
        <v>400000</v>
      </c>
      <c r="G122" s="24">
        <f>みどり!G122+移行!G122</f>
        <v>0</v>
      </c>
      <c r="H122" s="24">
        <f>みどり!H122+移行!H122</f>
        <v>400000</v>
      </c>
      <c r="I122" s="50"/>
    </row>
    <row r="123" spans="1:9" x14ac:dyDescent="0.15">
      <c r="A123" s="285"/>
      <c r="B123" s="289"/>
      <c r="C123" s="6" t="s">
        <v>182</v>
      </c>
      <c r="D123" s="7"/>
      <c r="E123" s="8"/>
      <c r="F123" s="24">
        <f>みどり!F123+移行!F123</f>
        <v>5800000</v>
      </c>
      <c r="G123" s="24">
        <f>みどり!G123+移行!G123</f>
        <v>3220000</v>
      </c>
      <c r="H123" s="24">
        <f>みどり!H123+移行!H123</f>
        <v>2580000</v>
      </c>
      <c r="I123" s="50" t="s">
        <v>198</v>
      </c>
    </row>
    <row r="124" spans="1:9" x14ac:dyDescent="0.15">
      <c r="A124" s="285"/>
      <c r="B124" s="289"/>
      <c r="C124" s="13" t="s">
        <v>108</v>
      </c>
      <c r="D124" s="14"/>
      <c r="E124" s="15"/>
      <c r="F124" s="29">
        <f>みどり!F124+移行!F124</f>
        <v>0</v>
      </c>
      <c r="G124" s="29">
        <f>みどり!G124+移行!G124</f>
        <v>0</v>
      </c>
      <c r="H124" s="29">
        <f>みどり!H124+移行!H124</f>
        <v>0</v>
      </c>
      <c r="I124" s="57"/>
    </row>
    <row r="125" spans="1:9" x14ac:dyDescent="0.15">
      <c r="A125" s="285"/>
      <c r="B125" s="289"/>
      <c r="C125" s="12" t="s">
        <v>109</v>
      </c>
      <c r="D125" s="12"/>
      <c r="E125" s="12"/>
      <c r="F125" s="24">
        <f>みどり!F125+移行!F125</f>
        <v>6200000</v>
      </c>
      <c r="G125" s="24">
        <f>みどり!G125+移行!G125</f>
        <v>6920000</v>
      </c>
      <c r="H125" s="24">
        <f>みどり!H125+移行!H125</f>
        <v>-720000</v>
      </c>
      <c r="I125" s="50"/>
    </row>
    <row r="126" spans="1:9" x14ac:dyDescent="0.15">
      <c r="A126" s="285"/>
      <c r="B126" s="282" t="s">
        <v>110</v>
      </c>
      <c r="C126" s="283"/>
      <c r="D126" s="283"/>
      <c r="E126" s="284"/>
      <c r="F126" s="28">
        <f>みどり!F126+移行!F126</f>
        <v>-400000</v>
      </c>
      <c r="G126" s="28">
        <f>みどり!G126+移行!G126</f>
        <v>1000000</v>
      </c>
      <c r="H126" s="28">
        <f>みどり!H126+移行!H126</f>
        <v>-1400000</v>
      </c>
      <c r="I126" s="55"/>
    </row>
    <row r="127" spans="1:9" x14ac:dyDescent="0.15">
      <c r="A127" s="41" t="s">
        <v>111</v>
      </c>
      <c r="B127" s="42"/>
      <c r="C127" s="43"/>
      <c r="D127" s="43"/>
      <c r="E127" s="43"/>
      <c r="F127" s="29">
        <f>みどり!F127+移行!F127</f>
        <v>7939600</v>
      </c>
      <c r="G127" s="29">
        <f>みどり!G127+移行!G127</f>
        <v>7763852</v>
      </c>
      <c r="H127" s="28">
        <f>みどり!H127+移行!H127</f>
        <v>175748</v>
      </c>
      <c r="I127" s="55"/>
    </row>
    <row r="128" spans="1:9" x14ac:dyDescent="0.15">
      <c r="A128" s="20" t="s">
        <v>112</v>
      </c>
      <c r="B128" s="21"/>
      <c r="C128" s="22"/>
      <c r="D128" s="22"/>
      <c r="E128" s="22"/>
      <c r="F128" s="29">
        <f>みどり!F128+移行!F128</f>
        <v>-8780000</v>
      </c>
      <c r="G128" s="29">
        <f>みどり!G128+移行!G128</f>
        <v>-6411852</v>
      </c>
      <c r="H128" s="29">
        <f>みどり!H128+移行!H128</f>
        <v>-2368148</v>
      </c>
      <c r="I128" s="57"/>
    </row>
    <row r="129" spans="1:9" x14ac:dyDescent="0.15">
      <c r="A129" s="41" t="s">
        <v>113</v>
      </c>
      <c r="B129" s="42"/>
      <c r="C129" s="43"/>
      <c r="D129" s="43"/>
      <c r="E129" s="43"/>
      <c r="F129" s="28">
        <f>みどり!F129+移行!F129</f>
        <v>17100000</v>
      </c>
      <c r="G129" s="28">
        <f>みどり!G129+移行!G129</f>
        <v>23511852</v>
      </c>
      <c r="H129" s="28">
        <f>みどり!H129+移行!H129</f>
        <v>-6411852</v>
      </c>
      <c r="I129" s="55"/>
    </row>
    <row r="130" spans="1:9" x14ac:dyDescent="0.15">
      <c r="A130" s="282" t="s">
        <v>114</v>
      </c>
      <c r="B130" s="283"/>
      <c r="C130" s="283"/>
      <c r="D130" s="283"/>
      <c r="E130" s="284"/>
      <c r="F130" s="28">
        <f>みどり!F130+移行!F130</f>
        <v>8320000</v>
      </c>
      <c r="G130" s="28">
        <f>みどり!G130+移行!G130</f>
        <v>17100000</v>
      </c>
      <c r="H130" s="28">
        <f>みどり!H130+移行!H130</f>
        <v>-8780000</v>
      </c>
      <c r="I130" s="57"/>
    </row>
    <row r="131" spans="1:9" x14ac:dyDescent="0.15">
      <c r="F131" s="30"/>
      <c r="G131" s="30"/>
      <c r="H131" s="30"/>
      <c r="I131" s="60"/>
    </row>
    <row r="132" spans="1:9" x14ac:dyDescent="0.15">
      <c r="A132" s="1" t="s">
        <v>125</v>
      </c>
    </row>
    <row r="134" spans="1:9" x14ac:dyDescent="0.15">
      <c r="A134" s="23"/>
    </row>
    <row r="135" spans="1:9" x14ac:dyDescent="0.15">
      <c r="A135" s="23"/>
    </row>
    <row r="136" spans="1:9" x14ac:dyDescent="0.15">
      <c r="A136" s="23"/>
    </row>
  </sheetData>
  <mergeCells count="16">
    <mergeCell ref="A2:I2"/>
    <mergeCell ref="A3:I3"/>
    <mergeCell ref="A5:C5"/>
    <mergeCell ref="A6:A84"/>
    <mergeCell ref="B6:B32"/>
    <mergeCell ref="B33:B83"/>
    <mergeCell ref="B84:E84"/>
    <mergeCell ref="A130:E130"/>
    <mergeCell ref="A85:A108"/>
    <mergeCell ref="B85:B96"/>
    <mergeCell ref="B97:B107"/>
    <mergeCell ref="B108:E108"/>
    <mergeCell ref="A109:A126"/>
    <mergeCell ref="B109:B117"/>
    <mergeCell ref="B118:B125"/>
    <mergeCell ref="B126:E12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36"/>
  <sheetViews>
    <sheetView topLeftCell="A94" zoomScaleNormal="100" workbookViewId="0">
      <selection activeCell="F122" sqref="F122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875" style="25" customWidth="1"/>
    <col min="8" max="8" width="12.375" style="25" bestFit="1" customWidth="1"/>
    <col min="9" max="9" width="21.125" style="61" customWidth="1"/>
    <col min="10" max="16384" width="9" style="1"/>
  </cols>
  <sheetData>
    <row r="1" spans="1:9" ht="13.5" x14ac:dyDescent="0.15">
      <c r="A1" s="32" t="s">
        <v>220</v>
      </c>
      <c r="I1" s="58"/>
    </row>
    <row r="2" spans="1:9" ht="18" customHeight="1" x14ac:dyDescent="0.15">
      <c r="A2" s="293" t="s">
        <v>225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15">
      <c r="I4" s="58" t="s">
        <v>0</v>
      </c>
    </row>
    <row r="5" spans="1:9" x14ac:dyDescent="0.15">
      <c r="A5" s="294" t="s">
        <v>1</v>
      </c>
      <c r="B5" s="295"/>
      <c r="C5" s="295"/>
      <c r="D5" s="39"/>
      <c r="E5" s="39"/>
      <c r="F5" s="33" t="s">
        <v>235</v>
      </c>
      <c r="G5" s="26" t="s">
        <v>236</v>
      </c>
      <c r="H5" s="26" t="s">
        <v>115</v>
      </c>
      <c r="I5" s="59" t="s">
        <v>116</v>
      </c>
    </row>
    <row r="6" spans="1:9" x14ac:dyDescent="0.15">
      <c r="A6" s="296" t="s">
        <v>2</v>
      </c>
      <c r="B6" s="288" t="s">
        <v>3</v>
      </c>
      <c r="C6" s="70" t="s">
        <v>4</v>
      </c>
      <c r="D6" s="71"/>
      <c r="E6" s="72"/>
      <c r="F6" s="73">
        <v>35300000</v>
      </c>
      <c r="G6" s="73">
        <v>35300000</v>
      </c>
      <c r="H6" s="96">
        <f>F6-G6</f>
        <v>0</v>
      </c>
      <c r="I6" s="51"/>
    </row>
    <row r="7" spans="1:9" x14ac:dyDescent="0.15">
      <c r="A7" s="285"/>
      <c r="B7" s="288"/>
      <c r="C7" s="6" t="s">
        <v>5</v>
      </c>
      <c r="D7" s="7"/>
      <c r="E7" s="8"/>
      <c r="F7" s="64">
        <f>SUM(F8,F13,F14,F16,F17)</f>
        <v>64401000</v>
      </c>
      <c r="G7" s="64">
        <f>SUM(G8,G13,G14,G16,G17)</f>
        <v>65490000</v>
      </c>
      <c r="H7" s="184">
        <f>F7-G7</f>
        <v>-1089000</v>
      </c>
      <c r="I7" s="52"/>
    </row>
    <row r="8" spans="1:9" x14ac:dyDescent="0.15">
      <c r="A8" s="285"/>
      <c r="B8" s="288"/>
      <c r="C8" s="6"/>
      <c r="D8" s="8" t="s">
        <v>6</v>
      </c>
      <c r="F8" s="46">
        <f>SUM(F9:F12)</f>
        <v>64000000</v>
      </c>
      <c r="G8" s="46">
        <f>SUM(G9:G12)</f>
        <v>64810000</v>
      </c>
      <c r="H8" s="24">
        <f>F8-G8</f>
        <v>-810000</v>
      </c>
      <c r="I8" s="52"/>
    </row>
    <row r="9" spans="1:9" x14ac:dyDescent="0.15">
      <c r="A9" s="285"/>
      <c r="B9" s="288"/>
      <c r="C9" s="6"/>
      <c r="D9" s="7"/>
      <c r="E9" s="1" t="s">
        <v>7</v>
      </c>
      <c r="F9" s="46"/>
      <c r="G9" s="46"/>
      <c r="H9" s="24"/>
      <c r="I9" s="52"/>
    </row>
    <row r="10" spans="1:9" x14ac:dyDescent="0.15">
      <c r="A10" s="285"/>
      <c r="B10" s="288"/>
      <c r="C10" s="6"/>
      <c r="D10" s="7"/>
      <c r="E10" s="8" t="s">
        <v>8</v>
      </c>
      <c r="F10" s="46">
        <v>64000000</v>
      </c>
      <c r="G10" s="46">
        <v>64810000</v>
      </c>
      <c r="H10" s="24">
        <f>F10-G10</f>
        <v>-810000</v>
      </c>
      <c r="I10" s="52" t="s">
        <v>180</v>
      </c>
    </row>
    <row r="11" spans="1:9" x14ac:dyDescent="0.15">
      <c r="A11" s="285"/>
      <c r="B11" s="288"/>
      <c r="C11" s="6"/>
      <c r="D11" s="7"/>
      <c r="E11" s="8" t="s">
        <v>9</v>
      </c>
      <c r="F11" s="46"/>
      <c r="G11" s="46"/>
      <c r="H11" s="24"/>
      <c r="I11" s="52"/>
    </row>
    <row r="12" spans="1:9" x14ac:dyDescent="0.15">
      <c r="A12" s="285"/>
      <c r="B12" s="288"/>
      <c r="C12" s="6"/>
      <c r="D12" s="7"/>
      <c r="E12" s="8" t="s">
        <v>10</v>
      </c>
      <c r="F12" s="46"/>
      <c r="G12" s="46"/>
      <c r="H12" s="24"/>
      <c r="I12" s="52"/>
    </row>
    <row r="13" spans="1:9" x14ac:dyDescent="0.15">
      <c r="A13" s="285"/>
      <c r="B13" s="288"/>
      <c r="C13" s="6"/>
      <c r="D13" s="7" t="s">
        <v>11</v>
      </c>
      <c r="E13" s="8"/>
      <c r="F13" s="46">
        <v>1000</v>
      </c>
      <c r="G13" s="46">
        <v>260000</v>
      </c>
      <c r="H13" s="24">
        <f>F13-G13</f>
        <v>-259000</v>
      </c>
      <c r="I13" s="52"/>
    </row>
    <row r="14" spans="1:9" x14ac:dyDescent="0.15">
      <c r="A14" s="285"/>
      <c r="B14" s="288"/>
      <c r="C14" s="6"/>
      <c r="D14" s="7" t="s">
        <v>12</v>
      </c>
      <c r="E14" s="8"/>
      <c r="F14" s="46"/>
      <c r="G14" s="46"/>
      <c r="H14" s="24"/>
      <c r="I14" s="52"/>
    </row>
    <row r="15" spans="1:9" x14ac:dyDescent="0.15">
      <c r="A15" s="285"/>
      <c r="B15" s="288"/>
      <c r="C15" s="6"/>
      <c r="D15" s="7"/>
      <c r="E15" s="8" t="s">
        <v>13</v>
      </c>
      <c r="F15" s="46"/>
      <c r="G15" s="46"/>
      <c r="H15" s="24"/>
      <c r="I15" s="52"/>
    </row>
    <row r="16" spans="1:9" x14ac:dyDescent="0.15">
      <c r="A16" s="285"/>
      <c r="B16" s="288"/>
      <c r="C16" s="6"/>
      <c r="D16" s="7" t="s">
        <v>14</v>
      </c>
      <c r="E16" s="8"/>
      <c r="F16" s="46"/>
      <c r="G16" s="46"/>
      <c r="H16" s="24"/>
      <c r="I16" s="52"/>
    </row>
    <row r="17" spans="1:9" x14ac:dyDescent="0.15">
      <c r="A17" s="285"/>
      <c r="B17" s="288"/>
      <c r="C17" s="6"/>
      <c r="D17" s="7" t="s">
        <v>15</v>
      </c>
      <c r="E17" s="8"/>
      <c r="F17" s="46">
        <f>SUM(F18:F22)</f>
        <v>400000</v>
      </c>
      <c r="G17" s="46">
        <f>SUM(G18:G22)</f>
        <v>420000</v>
      </c>
      <c r="H17" s="24">
        <f>F17-G17</f>
        <v>-20000</v>
      </c>
      <c r="I17" s="52"/>
    </row>
    <row r="18" spans="1:9" x14ac:dyDescent="0.15">
      <c r="A18" s="285"/>
      <c r="B18" s="288"/>
      <c r="C18" s="6"/>
      <c r="D18" s="7"/>
      <c r="E18" s="8" t="s">
        <v>16</v>
      </c>
      <c r="F18" s="46"/>
      <c r="G18" s="46"/>
      <c r="H18" s="24"/>
      <c r="I18" s="52"/>
    </row>
    <row r="19" spans="1:9" x14ac:dyDescent="0.15">
      <c r="A19" s="285"/>
      <c r="B19" s="288"/>
      <c r="C19" s="6"/>
      <c r="D19" s="7"/>
      <c r="E19" s="8" t="s">
        <v>17</v>
      </c>
      <c r="F19" s="46">
        <v>0</v>
      </c>
      <c r="G19" s="46">
        <v>120000</v>
      </c>
      <c r="H19" s="24">
        <f>F19-G19</f>
        <v>-120000</v>
      </c>
      <c r="I19" s="52" t="s">
        <v>196</v>
      </c>
    </row>
    <row r="20" spans="1:9" x14ac:dyDescent="0.15">
      <c r="A20" s="285"/>
      <c r="B20" s="288"/>
      <c r="C20" s="6"/>
      <c r="D20" s="7"/>
      <c r="E20" s="8" t="s">
        <v>18</v>
      </c>
      <c r="F20" s="46">
        <v>400000</v>
      </c>
      <c r="G20" s="46">
        <v>300000</v>
      </c>
      <c r="H20" s="24">
        <f>F20-G20</f>
        <v>100000</v>
      </c>
      <c r="I20" s="52" t="s">
        <v>172</v>
      </c>
    </row>
    <row r="21" spans="1:9" x14ac:dyDescent="0.15">
      <c r="A21" s="285"/>
      <c r="B21" s="288"/>
      <c r="C21" s="6"/>
      <c r="D21" s="7"/>
      <c r="E21" s="8" t="s">
        <v>19</v>
      </c>
      <c r="F21" s="46"/>
      <c r="G21" s="46"/>
      <c r="H21" s="24"/>
      <c r="I21" s="52"/>
    </row>
    <row r="22" spans="1:9" x14ac:dyDescent="0.15">
      <c r="A22" s="285"/>
      <c r="B22" s="288"/>
      <c r="C22" s="69"/>
      <c r="D22" s="75"/>
      <c r="E22" s="76" t="s">
        <v>15</v>
      </c>
      <c r="F22" s="77"/>
      <c r="G22" s="77"/>
      <c r="H22" s="84"/>
      <c r="I22" s="52"/>
    </row>
    <row r="23" spans="1:9" x14ac:dyDescent="0.15">
      <c r="A23" s="285"/>
      <c r="B23" s="288"/>
      <c r="C23" s="83" t="s">
        <v>20</v>
      </c>
      <c r="D23" s="79"/>
      <c r="E23" s="80"/>
      <c r="F23" s="91">
        <v>0</v>
      </c>
      <c r="G23" s="91">
        <v>0</v>
      </c>
      <c r="H23" s="85">
        <f t="shared" ref="H23:H24" si="0">F23-G23</f>
        <v>0</v>
      </c>
      <c r="I23" s="52"/>
    </row>
    <row r="24" spans="1:9" x14ac:dyDescent="0.15">
      <c r="A24" s="285"/>
      <c r="B24" s="288"/>
      <c r="C24" s="83" t="s">
        <v>21</v>
      </c>
      <c r="D24" s="79"/>
      <c r="E24" s="80"/>
      <c r="F24" s="91">
        <v>0</v>
      </c>
      <c r="G24" s="91">
        <v>0</v>
      </c>
      <c r="H24" s="85">
        <f t="shared" si="0"/>
        <v>0</v>
      </c>
      <c r="I24" s="52"/>
    </row>
    <row r="25" spans="1:9" x14ac:dyDescent="0.15">
      <c r="A25" s="285"/>
      <c r="B25" s="288"/>
      <c r="C25" s="83" t="s">
        <v>22</v>
      </c>
      <c r="D25" s="79"/>
      <c r="E25" s="80"/>
      <c r="F25" s="91">
        <v>1000</v>
      </c>
      <c r="G25" s="91">
        <v>10000</v>
      </c>
      <c r="H25" s="85">
        <f>F25-G25</f>
        <v>-9000</v>
      </c>
      <c r="I25" s="53"/>
    </row>
    <row r="26" spans="1:9" x14ac:dyDescent="0.15">
      <c r="A26" s="285"/>
      <c r="B26" s="288"/>
      <c r="C26" s="6" t="s">
        <v>23</v>
      </c>
      <c r="D26" s="7"/>
      <c r="E26" s="8"/>
      <c r="F26" s="64">
        <f>SUM(F27:F29)</f>
        <v>100000</v>
      </c>
      <c r="G26" s="64">
        <f>SUM(G27:G29)</f>
        <v>20000</v>
      </c>
      <c r="H26" s="63">
        <f>F26-G26</f>
        <v>80000</v>
      </c>
      <c r="I26" s="52"/>
    </row>
    <row r="27" spans="1:9" x14ac:dyDescent="0.15">
      <c r="A27" s="285"/>
      <c r="B27" s="288"/>
      <c r="C27" s="6"/>
      <c r="D27" s="7" t="s">
        <v>24</v>
      </c>
      <c r="E27" s="8"/>
      <c r="F27" s="46">
        <v>50000</v>
      </c>
      <c r="G27" s="46">
        <v>0</v>
      </c>
      <c r="H27" s="24">
        <f>F27-G27</f>
        <v>50000</v>
      </c>
      <c r="I27" s="52"/>
    </row>
    <row r="28" spans="1:9" x14ac:dyDescent="0.15">
      <c r="A28" s="285"/>
      <c r="B28" s="288"/>
      <c r="C28" s="6"/>
      <c r="D28" s="7" t="s">
        <v>25</v>
      </c>
      <c r="E28" s="8"/>
      <c r="F28" s="46"/>
      <c r="G28" s="46"/>
      <c r="H28" s="24">
        <f>F28-G28</f>
        <v>0</v>
      </c>
      <c r="I28" s="52"/>
    </row>
    <row r="29" spans="1:9" x14ac:dyDescent="0.15">
      <c r="A29" s="285"/>
      <c r="B29" s="288"/>
      <c r="C29" s="6"/>
      <c r="D29" s="7" t="s">
        <v>26</v>
      </c>
      <c r="E29" s="8"/>
      <c r="F29" s="46">
        <f>SUM(F30:F31)</f>
        <v>50000</v>
      </c>
      <c r="G29" s="46">
        <f>SUM(G30:G31)</f>
        <v>20000</v>
      </c>
      <c r="H29" s="24">
        <f>F29-G29</f>
        <v>30000</v>
      </c>
      <c r="I29" s="52"/>
    </row>
    <row r="30" spans="1:9" x14ac:dyDescent="0.15">
      <c r="A30" s="285"/>
      <c r="B30" s="288"/>
      <c r="C30" s="6"/>
      <c r="D30" s="7"/>
      <c r="E30" s="8" t="s">
        <v>124</v>
      </c>
      <c r="F30" s="46">
        <v>50000</v>
      </c>
      <c r="G30" s="46">
        <v>20000</v>
      </c>
      <c r="H30" s="24">
        <f t="shared" ref="H30:H31" si="1">F30-G30</f>
        <v>30000</v>
      </c>
      <c r="I30" s="52"/>
    </row>
    <row r="31" spans="1:9" x14ac:dyDescent="0.15">
      <c r="A31" s="285"/>
      <c r="B31" s="288"/>
      <c r="C31" s="6"/>
      <c r="D31" s="7"/>
      <c r="E31" s="8" t="s">
        <v>119</v>
      </c>
      <c r="F31" s="48"/>
      <c r="G31" s="48"/>
      <c r="H31" s="24">
        <f t="shared" si="1"/>
        <v>0</v>
      </c>
      <c r="I31" s="54"/>
    </row>
    <row r="32" spans="1:9" x14ac:dyDescent="0.15">
      <c r="A32" s="285"/>
      <c r="B32" s="288"/>
      <c r="C32" s="9" t="s">
        <v>27</v>
      </c>
      <c r="D32" s="10"/>
      <c r="E32" s="11"/>
      <c r="F32" s="31">
        <f>SUM(F6,F7,F23,F24,F25,F26)</f>
        <v>99802000</v>
      </c>
      <c r="G32" s="31">
        <f>SUM(G6,G7,G23,G24,G25,G26)</f>
        <v>100820000</v>
      </c>
      <c r="H32" s="31">
        <f t="shared" ref="H32:H40" si="2">F32-G32</f>
        <v>-1018000</v>
      </c>
      <c r="I32" s="55"/>
    </row>
    <row r="33" spans="1:9" x14ac:dyDescent="0.15">
      <c r="A33" s="285"/>
      <c r="B33" s="288" t="s">
        <v>28</v>
      </c>
      <c r="C33" s="6" t="s">
        <v>29</v>
      </c>
      <c r="D33" s="7"/>
      <c r="E33" s="8"/>
      <c r="F33" s="63">
        <f>SUM(F34:F39)</f>
        <v>47125800</v>
      </c>
      <c r="G33" s="63">
        <f>SUM(G34:G39)</f>
        <v>47350000</v>
      </c>
      <c r="H33" s="63">
        <f>F33-G33</f>
        <v>-224200</v>
      </c>
      <c r="I33" s="50"/>
    </row>
    <row r="34" spans="1:9" x14ac:dyDescent="0.15">
      <c r="A34" s="285"/>
      <c r="B34" s="288"/>
      <c r="C34" s="6"/>
      <c r="D34" s="7" t="s">
        <v>238</v>
      </c>
      <c r="E34" s="8"/>
      <c r="F34" s="24">
        <v>0</v>
      </c>
      <c r="G34" s="24">
        <v>0</v>
      </c>
      <c r="H34" s="24">
        <f t="shared" si="2"/>
        <v>0</v>
      </c>
      <c r="I34" s="50"/>
    </row>
    <row r="35" spans="1:9" x14ac:dyDescent="0.15">
      <c r="A35" s="285"/>
      <c r="B35" s="288"/>
      <c r="C35" s="6"/>
      <c r="D35" s="7" t="s">
        <v>30</v>
      </c>
      <c r="E35" s="8"/>
      <c r="F35" s="24">
        <f>11952000+3371200</f>
        <v>15323200</v>
      </c>
      <c r="G35" s="24">
        <v>15395000</v>
      </c>
      <c r="H35" s="24">
        <f t="shared" si="2"/>
        <v>-71800</v>
      </c>
      <c r="I35" s="50" t="s">
        <v>155</v>
      </c>
    </row>
    <row r="36" spans="1:9" x14ac:dyDescent="0.15">
      <c r="A36" s="285"/>
      <c r="B36" s="288"/>
      <c r="C36" s="6"/>
      <c r="D36" s="7" t="s">
        <v>31</v>
      </c>
      <c r="E36" s="8"/>
      <c r="F36" s="24">
        <v>5245000</v>
      </c>
      <c r="G36" s="24">
        <v>5195000</v>
      </c>
      <c r="H36" s="24">
        <f t="shared" si="2"/>
        <v>50000</v>
      </c>
      <c r="I36" s="50" t="s">
        <v>156</v>
      </c>
    </row>
    <row r="37" spans="1:9" x14ac:dyDescent="0.15">
      <c r="A37" s="285"/>
      <c r="B37" s="288"/>
      <c r="C37" s="6"/>
      <c r="D37" s="7" t="s">
        <v>32</v>
      </c>
      <c r="E37" s="8"/>
      <c r="F37" s="24">
        <f>21234000+991600</f>
        <v>22225600</v>
      </c>
      <c r="G37" s="24">
        <v>22290000</v>
      </c>
      <c r="H37" s="24">
        <f t="shared" si="2"/>
        <v>-64400</v>
      </c>
      <c r="I37" s="50" t="s">
        <v>131</v>
      </c>
    </row>
    <row r="38" spans="1:9" x14ac:dyDescent="0.15">
      <c r="A38" s="285"/>
      <c r="B38" s="288"/>
      <c r="C38" s="6"/>
      <c r="D38" s="7" t="s">
        <v>33</v>
      </c>
      <c r="E38" s="8"/>
      <c r="F38" s="24">
        <v>832000</v>
      </c>
      <c r="G38" s="24">
        <v>787000</v>
      </c>
      <c r="H38" s="24">
        <f t="shared" si="2"/>
        <v>45000</v>
      </c>
      <c r="I38" s="50" t="s">
        <v>154</v>
      </c>
    </row>
    <row r="39" spans="1:9" x14ac:dyDescent="0.15">
      <c r="A39" s="285"/>
      <c r="B39" s="288"/>
      <c r="C39" s="69"/>
      <c r="D39" s="75" t="s">
        <v>34</v>
      </c>
      <c r="E39" s="76"/>
      <c r="F39" s="84">
        <v>3500000</v>
      </c>
      <c r="G39" s="84">
        <v>3683000</v>
      </c>
      <c r="H39" s="84">
        <f t="shared" si="2"/>
        <v>-183000</v>
      </c>
      <c r="I39" s="50" t="s">
        <v>132</v>
      </c>
    </row>
    <row r="40" spans="1:9" x14ac:dyDescent="0.15">
      <c r="A40" s="285"/>
      <c r="B40" s="288"/>
      <c r="C40" s="6" t="s">
        <v>35</v>
      </c>
      <c r="D40" s="7"/>
      <c r="E40" s="8"/>
      <c r="F40" s="63">
        <f>SUM(F41:F50)</f>
        <v>3890000</v>
      </c>
      <c r="G40" s="63">
        <f>SUM(G41:G50)</f>
        <v>3886000</v>
      </c>
      <c r="H40" s="63">
        <f t="shared" si="2"/>
        <v>4000</v>
      </c>
      <c r="I40" s="50"/>
    </row>
    <row r="41" spans="1:9" x14ac:dyDescent="0.15">
      <c r="A41" s="285"/>
      <c r="B41" s="288"/>
      <c r="C41" s="6"/>
      <c r="D41" s="7" t="s">
        <v>36</v>
      </c>
      <c r="E41" s="8"/>
      <c r="F41" s="24">
        <v>50000</v>
      </c>
      <c r="G41" s="24">
        <v>50000</v>
      </c>
      <c r="H41" s="24">
        <f t="shared" ref="H41:H50" si="3">F41-G41</f>
        <v>0</v>
      </c>
      <c r="I41" s="50" t="s">
        <v>174</v>
      </c>
    </row>
    <row r="42" spans="1:9" x14ac:dyDescent="0.15">
      <c r="A42" s="285"/>
      <c r="B42" s="288"/>
      <c r="C42" s="6"/>
      <c r="D42" s="7" t="s">
        <v>37</v>
      </c>
      <c r="E42" s="8"/>
      <c r="F42" s="24">
        <v>200000</v>
      </c>
      <c r="G42" s="24">
        <v>200000</v>
      </c>
      <c r="H42" s="24">
        <f t="shared" si="3"/>
        <v>0</v>
      </c>
      <c r="I42" s="50" t="s">
        <v>175</v>
      </c>
    </row>
    <row r="43" spans="1:9" x14ac:dyDescent="0.15">
      <c r="A43" s="285"/>
      <c r="B43" s="288"/>
      <c r="C43" s="6"/>
      <c r="D43" s="7" t="s">
        <v>38</v>
      </c>
      <c r="E43" s="8"/>
      <c r="F43" s="24">
        <v>450000</v>
      </c>
      <c r="G43" s="24">
        <v>450000</v>
      </c>
      <c r="H43" s="24">
        <f t="shared" si="3"/>
        <v>0</v>
      </c>
      <c r="I43" s="50" t="s">
        <v>134</v>
      </c>
    </row>
    <row r="44" spans="1:9" x14ac:dyDescent="0.15">
      <c r="A44" s="285"/>
      <c r="B44" s="288"/>
      <c r="C44" s="6"/>
      <c r="D44" s="7" t="s">
        <v>130</v>
      </c>
      <c r="E44" s="8"/>
      <c r="F44" s="24">
        <v>100000</v>
      </c>
      <c r="G44" s="24">
        <v>100000</v>
      </c>
      <c r="H44" s="24">
        <f t="shared" si="3"/>
        <v>0</v>
      </c>
      <c r="I44" s="50" t="s">
        <v>135</v>
      </c>
    </row>
    <row r="45" spans="1:9" x14ac:dyDescent="0.15">
      <c r="A45" s="285"/>
      <c r="B45" s="288"/>
      <c r="C45" s="6"/>
      <c r="D45" s="7" t="s">
        <v>39</v>
      </c>
      <c r="E45" s="8"/>
      <c r="F45" s="24">
        <v>880000</v>
      </c>
      <c r="G45" s="24">
        <v>880000</v>
      </c>
      <c r="H45" s="24">
        <f t="shared" si="3"/>
        <v>0</v>
      </c>
      <c r="I45" s="50" t="s">
        <v>165</v>
      </c>
    </row>
    <row r="46" spans="1:9" x14ac:dyDescent="0.15">
      <c r="A46" s="285"/>
      <c r="B46" s="288"/>
      <c r="C46" s="6"/>
      <c r="D46" s="7" t="s">
        <v>129</v>
      </c>
      <c r="E46" s="8"/>
      <c r="F46" s="24">
        <v>200000</v>
      </c>
      <c r="G46" s="24">
        <v>200000</v>
      </c>
      <c r="H46" s="24">
        <f t="shared" si="3"/>
        <v>0</v>
      </c>
      <c r="I46" s="50" t="s">
        <v>137</v>
      </c>
    </row>
    <row r="47" spans="1:9" x14ac:dyDescent="0.15">
      <c r="A47" s="285"/>
      <c r="B47" s="288"/>
      <c r="C47" s="6"/>
      <c r="D47" s="7" t="s">
        <v>237</v>
      </c>
      <c r="E47" s="8"/>
      <c r="F47" s="24">
        <v>40000</v>
      </c>
      <c r="G47" s="24">
        <v>36000</v>
      </c>
      <c r="H47" s="24">
        <f t="shared" si="3"/>
        <v>4000</v>
      </c>
      <c r="I47" s="50"/>
    </row>
    <row r="48" spans="1:9" x14ac:dyDescent="0.15">
      <c r="A48" s="285"/>
      <c r="B48" s="288"/>
      <c r="C48" s="6"/>
      <c r="D48" s="7" t="s">
        <v>40</v>
      </c>
      <c r="E48" s="8"/>
      <c r="F48" s="24">
        <v>400000</v>
      </c>
      <c r="G48" s="24">
        <v>400000</v>
      </c>
      <c r="H48" s="24">
        <f t="shared" si="3"/>
        <v>0</v>
      </c>
      <c r="I48" s="50" t="s">
        <v>188</v>
      </c>
    </row>
    <row r="49" spans="1:9" x14ac:dyDescent="0.15">
      <c r="A49" s="285"/>
      <c r="B49" s="288"/>
      <c r="C49" s="6"/>
      <c r="D49" s="7" t="s">
        <v>41</v>
      </c>
      <c r="E49" s="8"/>
      <c r="F49" s="24">
        <v>1250000</v>
      </c>
      <c r="G49" s="24">
        <v>1250000</v>
      </c>
      <c r="H49" s="24">
        <f t="shared" si="3"/>
        <v>0</v>
      </c>
      <c r="I49" s="50" t="s">
        <v>178</v>
      </c>
    </row>
    <row r="50" spans="1:9" x14ac:dyDescent="0.15">
      <c r="A50" s="285"/>
      <c r="B50" s="288"/>
      <c r="C50" s="69"/>
      <c r="D50" s="75" t="s">
        <v>42</v>
      </c>
      <c r="E50" s="76"/>
      <c r="F50" s="84">
        <v>320000</v>
      </c>
      <c r="G50" s="84">
        <v>320000</v>
      </c>
      <c r="H50" s="84">
        <f t="shared" si="3"/>
        <v>0</v>
      </c>
      <c r="I50" s="50" t="s">
        <v>152</v>
      </c>
    </row>
    <row r="51" spans="1:9" x14ac:dyDescent="0.15">
      <c r="A51" s="285"/>
      <c r="B51" s="288"/>
      <c r="C51" s="6" t="s">
        <v>43</v>
      </c>
      <c r="D51" s="7"/>
      <c r="E51" s="8"/>
      <c r="F51" s="63">
        <f>SUM(F52:F72)</f>
        <v>8528000</v>
      </c>
      <c r="G51" s="63">
        <f>SUM(G52:G72)</f>
        <v>8538000</v>
      </c>
      <c r="H51" s="63">
        <f>F51-G51</f>
        <v>-10000</v>
      </c>
      <c r="I51" s="50"/>
    </row>
    <row r="52" spans="1:9" x14ac:dyDescent="0.15">
      <c r="A52" s="285"/>
      <c r="B52" s="288"/>
      <c r="C52" s="6"/>
      <c r="D52" s="7" t="s">
        <v>44</v>
      </c>
      <c r="E52" s="8"/>
      <c r="F52" s="24">
        <v>880000</v>
      </c>
      <c r="G52" s="24">
        <v>880000</v>
      </c>
      <c r="H52" s="24">
        <f t="shared" ref="H52:H56" si="4">F52-G52</f>
        <v>0</v>
      </c>
      <c r="I52" s="50" t="s">
        <v>140</v>
      </c>
    </row>
    <row r="53" spans="1:9" x14ac:dyDescent="0.15">
      <c r="A53" s="285"/>
      <c r="B53" s="288"/>
      <c r="C53" s="6"/>
      <c r="D53" s="7" t="s">
        <v>45</v>
      </c>
      <c r="E53" s="8"/>
      <c r="F53" s="24">
        <v>100000</v>
      </c>
      <c r="G53" s="24">
        <v>100000</v>
      </c>
      <c r="H53" s="24">
        <f t="shared" si="4"/>
        <v>0</v>
      </c>
      <c r="I53" s="50" t="s">
        <v>187</v>
      </c>
    </row>
    <row r="54" spans="1:9" x14ac:dyDescent="0.15">
      <c r="A54" s="285"/>
      <c r="B54" s="288"/>
      <c r="C54" s="6"/>
      <c r="D54" s="7" t="s">
        <v>46</v>
      </c>
      <c r="E54" s="8"/>
      <c r="F54" s="24">
        <v>200000</v>
      </c>
      <c r="G54" s="24">
        <v>200000</v>
      </c>
      <c r="H54" s="24">
        <f t="shared" si="4"/>
        <v>0</v>
      </c>
      <c r="I54" s="50" t="s">
        <v>150</v>
      </c>
    </row>
    <row r="55" spans="1:9" x14ac:dyDescent="0.15">
      <c r="A55" s="285"/>
      <c r="B55" s="288"/>
      <c r="C55" s="6"/>
      <c r="D55" s="7" t="s">
        <v>47</v>
      </c>
      <c r="E55" s="8"/>
      <c r="F55" s="24">
        <v>400000</v>
      </c>
      <c r="G55" s="24">
        <v>400000</v>
      </c>
      <c r="H55" s="24">
        <f t="shared" si="4"/>
        <v>0</v>
      </c>
      <c r="I55" s="50" t="s">
        <v>142</v>
      </c>
    </row>
    <row r="56" spans="1:9" x14ac:dyDescent="0.15">
      <c r="A56" s="285"/>
      <c r="B56" s="288"/>
      <c r="C56" s="6"/>
      <c r="D56" s="7" t="s">
        <v>48</v>
      </c>
      <c r="E56" s="8"/>
      <c r="F56" s="24">
        <v>0</v>
      </c>
      <c r="G56" s="24">
        <v>0</v>
      </c>
      <c r="H56" s="24">
        <f t="shared" si="4"/>
        <v>0</v>
      </c>
      <c r="I56" s="50"/>
    </row>
    <row r="57" spans="1:9" x14ac:dyDescent="0.15">
      <c r="A57" s="285"/>
      <c r="B57" s="288"/>
      <c r="C57" s="6"/>
      <c r="D57" s="7" t="s">
        <v>39</v>
      </c>
      <c r="E57" s="8"/>
      <c r="F57" s="24">
        <v>220000</v>
      </c>
      <c r="G57" s="24">
        <v>220000</v>
      </c>
      <c r="H57" s="24">
        <f>F57-G57</f>
        <v>0</v>
      </c>
      <c r="I57" s="50" t="s">
        <v>165</v>
      </c>
    </row>
    <row r="58" spans="1:9" x14ac:dyDescent="0.15">
      <c r="A58" s="285"/>
      <c r="B58" s="288"/>
      <c r="C58" s="6"/>
      <c r="D58" s="7" t="s">
        <v>49</v>
      </c>
      <c r="E58" s="8"/>
      <c r="F58" s="24">
        <v>0</v>
      </c>
      <c r="G58" s="24">
        <v>0</v>
      </c>
      <c r="H58" s="24">
        <f>F58-G58</f>
        <v>0</v>
      </c>
      <c r="I58" s="50"/>
    </row>
    <row r="59" spans="1:9" x14ac:dyDescent="0.15">
      <c r="A59" s="285"/>
      <c r="B59" s="288"/>
      <c r="C59" s="6"/>
      <c r="D59" s="7" t="s">
        <v>50</v>
      </c>
      <c r="E59" s="8"/>
      <c r="F59" s="24">
        <v>500000</v>
      </c>
      <c r="G59" s="24">
        <v>520000</v>
      </c>
      <c r="H59" s="24">
        <f t="shared" ref="H59:H62" si="5">F59-G59</f>
        <v>-20000</v>
      </c>
      <c r="I59" s="50" t="s">
        <v>143</v>
      </c>
    </row>
    <row r="60" spans="1:9" x14ac:dyDescent="0.15">
      <c r="A60" s="285"/>
      <c r="B60" s="288"/>
      <c r="C60" s="6"/>
      <c r="D60" s="7" t="s">
        <v>51</v>
      </c>
      <c r="E60" s="8"/>
      <c r="F60" s="24">
        <v>300000</v>
      </c>
      <c r="G60" s="24">
        <v>300000</v>
      </c>
      <c r="H60" s="24">
        <f t="shared" si="5"/>
        <v>0</v>
      </c>
      <c r="I60" s="50" t="s">
        <v>186</v>
      </c>
    </row>
    <row r="61" spans="1:9" x14ac:dyDescent="0.15">
      <c r="A61" s="285"/>
      <c r="B61" s="288"/>
      <c r="C61" s="6"/>
      <c r="D61" s="7" t="s">
        <v>52</v>
      </c>
      <c r="E61" s="8"/>
      <c r="F61" s="24">
        <v>100000</v>
      </c>
      <c r="G61" s="24">
        <v>100000</v>
      </c>
      <c r="H61" s="24">
        <f t="shared" si="5"/>
        <v>0</v>
      </c>
      <c r="I61" s="50"/>
    </row>
    <row r="62" spans="1:9" x14ac:dyDescent="0.15">
      <c r="A62" s="285"/>
      <c r="B62" s="288"/>
      <c r="C62" s="6"/>
      <c r="D62" s="1" t="s">
        <v>239</v>
      </c>
      <c r="E62" s="8"/>
      <c r="F62" s="24">
        <v>0</v>
      </c>
      <c r="G62" s="24">
        <v>0</v>
      </c>
      <c r="H62" s="24">
        <f t="shared" si="5"/>
        <v>0</v>
      </c>
      <c r="I62" s="50"/>
    </row>
    <row r="63" spans="1:9" x14ac:dyDescent="0.15">
      <c r="A63" s="285"/>
      <c r="B63" s="288"/>
      <c r="C63" s="6"/>
      <c r="D63" s="7" t="s">
        <v>53</v>
      </c>
      <c r="E63" s="8"/>
      <c r="F63" s="24">
        <v>2700000</v>
      </c>
      <c r="G63" s="24">
        <v>2700000</v>
      </c>
      <c r="H63" s="24">
        <f t="shared" ref="H63:H64" si="6">F63-G63</f>
        <v>0</v>
      </c>
      <c r="I63" s="50"/>
    </row>
    <row r="64" spans="1:9" x14ac:dyDescent="0.15">
      <c r="A64" s="285"/>
      <c r="B64" s="288"/>
      <c r="C64" s="6"/>
      <c r="D64" s="7" t="s">
        <v>54</v>
      </c>
      <c r="E64" s="8"/>
      <c r="F64" s="24">
        <v>150000</v>
      </c>
      <c r="G64" s="24">
        <v>140000</v>
      </c>
      <c r="H64" s="24">
        <f t="shared" si="6"/>
        <v>10000</v>
      </c>
      <c r="I64" s="50" t="s">
        <v>185</v>
      </c>
    </row>
    <row r="65" spans="1:9" x14ac:dyDescent="0.15">
      <c r="A65" s="285"/>
      <c r="B65" s="288"/>
      <c r="C65" s="6"/>
      <c r="D65" s="7" t="s">
        <v>55</v>
      </c>
      <c r="E65" s="8"/>
      <c r="F65" s="24">
        <v>700000</v>
      </c>
      <c r="G65" s="24">
        <v>700000</v>
      </c>
      <c r="H65" s="24">
        <f>F65-G65</f>
        <v>0</v>
      </c>
      <c r="I65" s="50" t="s">
        <v>184</v>
      </c>
    </row>
    <row r="66" spans="1:9" x14ac:dyDescent="0.15">
      <c r="A66" s="285"/>
      <c r="B66" s="288"/>
      <c r="C66" s="6"/>
      <c r="D66" s="7" t="s">
        <v>56</v>
      </c>
      <c r="E66" s="8"/>
      <c r="F66" s="24">
        <v>560000</v>
      </c>
      <c r="G66" s="24">
        <v>560000</v>
      </c>
      <c r="H66" s="24">
        <f t="shared" ref="H66:H70" si="7">F66-G66</f>
        <v>0</v>
      </c>
      <c r="I66" s="50" t="s">
        <v>243</v>
      </c>
    </row>
    <row r="67" spans="1:9" x14ac:dyDescent="0.15">
      <c r="A67" s="285"/>
      <c r="B67" s="288"/>
      <c r="C67" s="6"/>
      <c r="D67" s="7" t="s">
        <v>57</v>
      </c>
      <c r="E67" s="8"/>
      <c r="F67" s="24">
        <v>1100000</v>
      </c>
      <c r="G67" s="24">
        <v>1100000</v>
      </c>
      <c r="H67" s="24">
        <f t="shared" si="7"/>
        <v>0</v>
      </c>
      <c r="I67" s="50" t="s">
        <v>183</v>
      </c>
    </row>
    <row r="68" spans="1:9" x14ac:dyDescent="0.15">
      <c r="A68" s="285"/>
      <c r="B68" s="288"/>
      <c r="C68" s="6"/>
      <c r="D68" s="7" t="s">
        <v>58</v>
      </c>
      <c r="E68" s="8"/>
      <c r="F68" s="24">
        <v>150000</v>
      </c>
      <c r="G68" s="24">
        <v>150000</v>
      </c>
      <c r="H68" s="24">
        <f t="shared" si="7"/>
        <v>0</v>
      </c>
      <c r="I68" s="50" t="s">
        <v>149</v>
      </c>
    </row>
    <row r="69" spans="1:9" x14ac:dyDescent="0.15">
      <c r="A69" s="285"/>
      <c r="B69" s="288"/>
      <c r="C69" s="6"/>
      <c r="D69" s="7" t="s">
        <v>59</v>
      </c>
      <c r="E69" s="8"/>
      <c r="F69" s="24">
        <v>48000</v>
      </c>
      <c r="G69" s="24">
        <v>48000</v>
      </c>
      <c r="H69" s="24">
        <f t="shared" si="7"/>
        <v>0</v>
      </c>
      <c r="I69" s="50"/>
    </row>
    <row r="70" spans="1:9" x14ac:dyDescent="0.15">
      <c r="A70" s="285"/>
      <c r="B70" s="288"/>
      <c r="C70" s="6"/>
      <c r="D70" s="7" t="s">
        <v>240</v>
      </c>
      <c r="E70" s="8"/>
      <c r="F70" s="24">
        <v>40000</v>
      </c>
      <c r="G70" s="24">
        <v>40000</v>
      </c>
      <c r="H70" s="24">
        <f t="shared" si="7"/>
        <v>0</v>
      </c>
      <c r="I70" s="50"/>
    </row>
    <row r="71" spans="1:9" x14ac:dyDescent="0.15">
      <c r="A71" s="285"/>
      <c r="B71" s="288"/>
      <c r="C71" s="6"/>
      <c r="D71" s="7" t="s">
        <v>60</v>
      </c>
      <c r="E71" s="8"/>
      <c r="F71" s="24">
        <v>290000</v>
      </c>
      <c r="G71" s="24">
        <v>290000</v>
      </c>
      <c r="H71" s="24">
        <f t="shared" ref="H71" si="8">F71-G71</f>
        <v>0</v>
      </c>
      <c r="I71" s="40" t="s">
        <v>189</v>
      </c>
    </row>
    <row r="72" spans="1:9" x14ac:dyDescent="0.15">
      <c r="A72" s="285"/>
      <c r="B72" s="288"/>
      <c r="C72" s="69"/>
      <c r="D72" s="75" t="s">
        <v>42</v>
      </c>
      <c r="E72" s="76"/>
      <c r="F72" s="84">
        <v>90000</v>
      </c>
      <c r="G72" s="84">
        <v>90000</v>
      </c>
      <c r="H72" s="84">
        <f>F72-G72</f>
        <v>0</v>
      </c>
      <c r="I72" s="50"/>
    </row>
    <row r="73" spans="1:9" x14ac:dyDescent="0.15">
      <c r="A73" s="285"/>
      <c r="B73" s="288"/>
      <c r="C73" s="6" t="s">
        <v>61</v>
      </c>
      <c r="D73" s="7"/>
      <c r="E73" s="8"/>
      <c r="F73" s="63">
        <f>SUM(F74,F77)</f>
        <v>35300000</v>
      </c>
      <c r="G73" s="63">
        <f>SUM(G74,G77)</f>
        <v>35300000</v>
      </c>
      <c r="H73" s="63">
        <f t="shared" ref="H73:H74" si="9">F73-G73</f>
        <v>0</v>
      </c>
      <c r="I73" s="50"/>
    </row>
    <row r="74" spans="1:9" x14ac:dyDescent="0.15">
      <c r="A74" s="285"/>
      <c r="B74" s="288"/>
      <c r="C74" s="6"/>
      <c r="D74" s="7" t="s">
        <v>62</v>
      </c>
      <c r="E74" s="8"/>
      <c r="F74" s="24">
        <f>SUM(F75:F76)</f>
        <v>35300000</v>
      </c>
      <c r="G74" s="24">
        <f>SUM(G75:G76)</f>
        <v>35300000</v>
      </c>
      <c r="H74" s="24">
        <f t="shared" si="9"/>
        <v>0</v>
      </c>
      <c r="I74" s="50"/>
    </row>
    <row r="75" spans="1:9" x14ac:dyDescent="0.15">
      <c r="A75" s="285"/>
      <c r="B75" s="288"/>
      <c r="C75" s="6"/>
      <c r="D75" s="7"/>
      <c r="E75" s="8" t="s">
        <v>63</v>
      </c>
      <c r="F75" s="24">
        <v>35300000</v>
      </c>
      <c r="G75" s="24">
        <v>35300000</v>
      </c>
      <c r="H75" s="24">
        <f>F75-G75</f>
        <v>0</v>
      </c>
      <c r="I75" s="50"/>
    </row>
    <row r="76" spans="1:9" x14ac:dyDescent="0.15">
      <c r="A76" s="285"/>
      <c r="B76" s="288"/>
      <c r="C76" s="6"/>
      <c r="D76" s="7"/>
      <c r="E76" s="8" t="s">
        <v>64</v>
      </c>
      <c r="F76" s="24"/>
      <c r="G76" s="24"/>
      <c r="H76" s="24"/>
      <c r="I76" s="50"/>
    </row>
    <row r="77" spans="1:9" x14ac:dyDescent="0.15">
      <c r="A77" s="285"/>
      <c r="B77" s="288"/>
      <c r="C77" s="69"/>
      <c r="D77" s="75" t="s">
        <v>65</v>
      </c>
      <c r="E77" s="76"/>
      <c r="F77" s="84"/>
      <c r="G77" s="84"/>
      <c r="H77" s="84"/>
      <c r="I77" s="50"/>
    </row>
    <row r="78" spans="1:9" x14ac:dyDescent="0.15">
      <c r="A78" s="285"/>
      <c r="B78" s="288"/>
      <c r="C78" s="83" t="s">
        <v>66</v>
      </c>
      <c r="D78" s="79"/>
      <c r="E78" s="80"/>
      <c r="F78" s="85">
        <v>0</v>
      </c>
      <c r="G78" s="85">
        <v>0</v>
      </c>
      <c r="H78" s="85">
        <f t="shared" ref="H78:H80" si="10">F78-G78</f>
        <v>0</v>
      </c>
      <c r="I78" s="50"/>
    </row>
    <row r="79" spans="1:9" x14ac:dyDescent="0.15">
      <c r="A79" s="285"/>
      <c r="B79" s="288"/>
      <c r="C79" s="83" t="s">
        <v>67</v>
      </c>
      <c r="D79" s="79"/>
      <c r="E79" s="80"/>
      <c r="F79" s="85">
        <v>0</v>
      </c>
      <c r="G79" s="85">
        <v>0</v>
      </c>
      <c r="H79" s="85">
        <f t="shared" si="10"/>
        <v>0</v>
      </c>
      <c r="I79" s="50"/>
    </row>
    <row r="80" spans="1:9" x14ac:dyDescent="0.15">
      <c r="A80" s="285"/>
      <c r="B80" s="288"/>
      <c r="C80" s="6" t="s">
        <v>68</v>
      </c>
      <c r="D80" s="7"/>
      <c r="E80" s="8"/>
      <c r="F80" s="63">
        <f>SUM(F81:F82)</f>
        <v>0</v>
      </c>
      <c r="G80" s="63">
        <f>SUM(G81:G82)</f>
        <v>0</v>
      </c>
      <c r="H80" s="63">
        <f t="shared" si="10"/>
        <v>0</v>
      </c>
      <c r="I80" s="50"/>
    </row>
    <row r="81" spans="1:9" x14ac:dyDescent="0.15">
      <c r="A81" s="285"/>
      <c r="B81" s="288"/>
      <c r="C81" s="6"/>
      <c r="D81" s="7" t="s">
        <v>69</v>
      </c>
      <c r="E81" s="8"/>
      <c r="F81" s="24"/>
      <c r="G81" s="24"/>
      <c r="H81" s="24"/>
      <c r="I81" s="50"/>
    </row>
    <row r="82" spans="1:9" x14ac:dyDescent="0.15">
      <c r="A82" s="285"/>
      <c r="B82" s="288"/>
      <c r="C82" s="6"/>
      <c r="D82" s="7" t="s">
        <v>42</v>
      </c>
      <c r="E82" s="8"/>
      <c r="F82" s="24"/>
      <c r="G82" s="24"/>
      <c r="H82" s="24"/>
      <c r="I82" s="50"/>
    </row>
    <row r="83" spans="1:9" x14ac:dyDescent="0.15">
      <c r="A83" s="285"/>
      <c r="B83" s="289"/>
      <c r="C83" s="12" t="s">
        <v>70</v>
      </c>
      <c r="D83" s="11"/>
      <c r="E83" s="11"/>
      <c r="F83" s="28">
        <f>SUM(F33,F40,F51,F73,F78:F80)</f>
        <v>94843800</v>
      </c>
      <c r="G83" s="28">
        <f>SUM(G33,G40,G51,G73,G78:G80)</f>
        <v>95074000</v>
      </c>
      <c r="H83" s="28">
        <f>F83-G83</f>
        <v>-230200</v>
      </c>
      <c r="I83" s="55"/>
    </row>
    <row r="84" spans="1:9" x14ac:dyDescent="0.15">
      <c r="A84" s="286"/>
      <c r="B84" s="282" t="s">
        <v>71</v>
      </c>
      <c r="C84" s="283"/>
      <c r="D84" s="283"/>
      <c r="E84" s="284"/>
      <c r="F84" s="24">
        <f>F32-F83</f>
        <v>4958200</v>
      </c>
      <c r="G84" s="24">
        <f>G32-G83</f>
        <v>5746000</v>
      </c>
      <c r="H84" s="24">
        <f>H32-H83</f>
        <v>-787800</v>
      </c>
      <c r="I84" s="50"/>
    </row>
    <row r="85" spans="1:9" x14ac:dyDescent="0.15">
      <c r="A85" s="285" t="s">
        <v>72</v>
      </c>
      <c r="B85" s="287" t="s">
        <v>3</v>
      </c>
      <c r="C85" s="3" t="s">
        <v>73</v>
      </c>
      <c r="D85" s="7"/>
      <c r="E85" s="8"/>
      <c r="F85" s="27"/>
      <c r="G85" s="27"/>
      <c r="H85" s="27"/>
      <c r="I85" s="56"/>
    </row>
    <row r="86" spans="1:9" x14ac:dyDescent="0.15">
      <c r="A86" s="285"/>
      <c r="B86" s="287"/>
      <c r="C86" s="6"/>
      <c r="D86" s="7" t="s">
        <v>73</v>
      </c>
      <c r="E86" s="8"/>
      <c r="F86" s="24"/>
      <c r="G86" s="24"/>
      <c r="H86" s="24"/>
      <c r="I86" s="50"/>
    </row>
    <row r="87" spans="1:9" x14ac:dyDescent="0.15">
      <c r="A87" s="285"/>
      <c r="B87" s="287"/>
      <c r="C87" s="69"/>
      <c r="D87" s="75" t="s">
        <v>74</v>
      </c>
      <c r="E87" s="76"/>
      <c r="F87" s="84"/>
      <c r="G87" s="84"/>
      <c r="H87" s="84"/>
      <c r="I87" s="50"/>
    </row>
    <row r="88" spans="1:9" x14ac:dyDescent="0.15">
      <c r="A88" s="285"/>
      <c r="B88" s="288"/>
      <c r="C88" s="6" t="s">
        <v>75</v>
      </c>
      <c r="D88" s="7"/>
      <c r="E88" s="8"/>
      <c r="F88" s="24"/>
      <c r="G88" s="24"/>
      <c r="H88" s="24"/>
      <c r="I88" s="50"/>
    </row>
    <row r="89" spans="1:9" x14ac:dyDescent="0.15">
      <c r="A89" s="285"/>
      <c r="B89" s="288"/>
      <c r="C89" s="6"/>
      <c r="D89" s="7" t="s">
        <v>75</v>
      </c>
      <c r="E89" s="8"/>
      <c r="F89" s="24"/>
      <c r="G89" s="24"/>
      <c r="H89" s="24"/>
      <c r="I89" s="50"/>
    </row>
    <row r="90" spans="1:9" x14ac:dyDescent="0.15">
      <c r="A90" s="285"/>
      <c r="B90" s="288"/>
      <c r="C90" s="69"/>
      <c r="D90" s="75" t="s">
        <v>76</v>
      </c>
      <c r="E90" s="76"/>
      <c r="F90" s="84"/>
      <c r="G90" s="84"/>
      <c r="H90" s="84"/>
      <c r="I90" s="50"/>
    </row>
    <row r="91" spans="1:9" x14ac:dyDescent="0.15">
      <c r="A91" s="285"/>
      <c r="B91" s="288"/>
      <c r="C91" s="83" t="s">
        <v>77</v>
      </c>
      <c r="D91" s="79"/>
      <c r="E91" s="80"/>
      <c r="F91" s="87"/>
      <c r="G91" s="87"/>
      <c r="H91" s="87"/>
      <c r="I91" s="50"/>
    </row>
    <row r="92" spans="1:9" x14ac:dyDescent="0.15">
      <c r="A92" s="285"/>
      <c r="B92" s="288"/>
      <c r="C92" s="8" t="s">
        <v>78</v>
      </c>
      <c r="D92" s="8"/>
      <c r="E92" s="8"/>
      <c r="F92" s="24"/>
      <c r="G92" s="24"/>
      <c r="H92" s="24"/>
      <c r="I92" s="50"/>
    </row>
    <row r="93" spans="1:9" x14ac:dyDescent="0.15">
      <c r="A93" s="285"/>
      <c r="B93" s="288"/>
      <c r="C93" s="7"/>
      <c r="D93" s="7" t="s">
        <v>79</v>
      </c>
      <c r="E93" s="8"/>
      <c r="F93" s="24"/>
      <c r="G93" s="24"/>
      <c r="H93" s="24"/>
      <c r="I93" s="50"/>
    </row>
    <row r="94" spans="1:9" x14ac:dyDescent="0.15">
      <c r="A94" s="285"/>
      <c r="B94" s="288"/>
      <c r="C94" s="69"/>
      <c r="D94" s="75" t="s">
        <v>80</v>
      </c>
      <c r="E94" s="76"/>
      <c r="F94" s="84"/>
      <c r="G94" s="84"/>
      <c r="H94" s="84"/>
      <c r="I94" s="50"/>
    </row>
    <row r="95" spans="1:9" x14ac:dyDescent="0.15">
      <c r="A95" s="285"/>
      <c r="B95" s="288"/>
      <c r="C95" s="13" t="s">
        <v>81</v>
      </c>
      <c r="D95" s="7"/>
      <c r="E95" s="8"/>
      <c r="F95" s="24"/>
      <c r="G95" s="24"/>
      <c r="H95" s="24"/>
      <c r="I95" s="50"/>
    </row>
    <row r="96" spans="1:9" x14ac:dyDescent="0.15">
      <c r="A96" s="285"/>
      <c r="B96" s="288"/>
      <c r="C96" s="12" t="s">
        <v>82</v>
      </c>
      <c r="D96" s="12"/>
      <c r="E96" s="12"/>
      <c r="F96" s="28">
        <f>SUM(F85:F95)</f>
        <v>0</v>
      </c>
      <c r="G96" s="28">
        <f>SUM(G85:G95)</f>
        <v>0</v>
      </c>
      <c r="H96" s="28">
        <f t="shared" ref="H96" si="11">SUM(H85:H95)</f>
        <v>0</v>
      </c>
      <c r="I96" s="55"/>
    </row>
    <row r="97" spans="1:9" x14ac:dyDescent="0.15">
      <c r="A97" s="285"/>
      <c r="B97" s="288" t="s">
        <v>28</v>
      </c>
      <c r="C97" s="70" t="s">
        <v>83</v>
      </c>
      <c r="D97" s="71"/>
      <c r="E97" s="72"/>
      <c r="F97" s="89"/>
      <c r="G97" s="89"/>
      <c r="H97" s="89"/>
      <c r="I97" s="50"/>
    </row>
    <row r="98" spans="1:9" x14ac:dyDescent="0.15">
      <c r="A98" s="285"/>
      <c r="B98" s="288"/>
      <c r="C98" s="6" t="s">
        <v>84</v>
      </c>
      <c r="D98" s="7"/>
      <c r="E98" s="8"/>
      <c r="F98" s="24">
        <f>SUM(F99:F103)</f>
        <v>0</v>
      </c>
      <c r="G98" s="24">
        <f>SUM(G99:G103)</f>
        <v>1540000</v>
      </c>
      <c r="H98" s="24">
        <f>F98-G98</f>
        <v>-1540000</v>
      </c>
      <c r="I98" s="50"/>
    </row>
    <row r="99" spans="1:9" x14ac:dyDescent="0.15">
      <c r="A99" s="285"/>
      <c r="B99" s="288"/>
      <c r="C99" s="6"/>
      <c r="D99" s="7" t="s">
        <v>85</v>
      </c>
      <c r="E99" s="8"/>
      <c r="F99" s="24"/>
      <c r="G99" s="24"/>
      <c r="H99" s="24"/>
      <c r="I99" s="50"/>
    </row>
    <row r="100" spans="1:9" x14ac:dyDescent="0.15">
      <c r="A100" s="285"/>
      <c r="B100" s="288"/>
      <c r="C100" s="6"/>
      <c r="D100" s="7" t="s">
        <v>86</v>
      </c>
      <c r="E100" s="8"/>
      <c r="F100" s="24">
        <v>0</v>
      </c>
      <c r="G100" s="24">
        <v>1390000</v>
      </c>
      <c r="H100" s="24">
        <f>F100-G100</f>
        <v>-1390000</v>
      </c>
      <c r="I100" s="50"/>
    </row>
    <row r="101" spans="1:9" x14ac:dyDescent="0.15">
      <c r="A101" s="285"/>
      <c r="B101" s="288"/>
      <c r="C101" s="6"/>
      <c r="D101" s="7" t="s">
        <v>87</v>
      </c>
      <c r="E101" s="8"/>
      <c r="F101" s="24"/>
      <c r="G101" s="24"/>
      <c r="H101" s="24"/>
      <c r="I101" s="50"/>
    </row>
    <row r="102" spans="1:9" x14ac:dyDescent="0.15">
      <c r="A102" s="285"/>
      <c r="B102" s="288"/>
      <c r="C102" s="6"/>
      <c r="D102" s="7" t="s">
        <v>88</v>
      </c>
      <c r="E102" s="8"/>
      <c r="F102" s="24">
        <v>0</v>
      </c>
      <c r="G102" s="24">
        <v>150000</v>
      </c>
      <c r="H102" s="24">
        <f>F102-G102</f>
        <v>-150000</v>
      </c>
      <c r="I102" s="50"/>
    </row>
    <row r="103" spans="1:9" x14ac:dyDescent="0.15">
      <c r="A103" s="285"/>
      <c r="B103" s="288"/>
      <c r="C103" s="69"/>
      <c r="D103" s="75" t="s">
        <v>241</v>
      </c>
      <c r="E103" s="76"/>
      <c r="F103" s="84"/>
      <c r="G103" s="84"/>
      <c r="H103" s="84"/>
      <c r="I103" s="50"/>
    </row>
    <row r="104" spans="1:9" x14ac:dyDescent="0.15">
      <c r="A104" s="285"/>
      <c r="B104" s="288"/>
      <c r="C104" s="83" t="s">
        <v>89</v>
      </c>
      <c r="D104" s="79"/>
      <c r="E104" s="80"/>
      <c r="F104" s="87"/>
      <c r="G104" s="87"/>
      <c r="H104" s="87"/>
      <c r="I104" s="50"/>
    </row>
    <row r="105" spans="1:9" x14ac:dyDescent="0.15">
      <c r="A105" s="285"/>
      <c r="B105" s="288"/>
      <c r="C105" s="83" t="s">
        <v>90</v>
      </c>
      <c r="D105" s="79"/>
      <c r="E105" s="80"/>
      <c r="F105" s="87"/>
      <c r="G105" s="87"/>
      <c r="H105" s="87"/>
      <c r="I105" s="50"/>
    </row>
    <row r="106" spans="1:9" x14ac:dyDescent="0.15">
      <c r="A106" s="285"/>
      <c r="B106" s="288"/>
      <c r="C106" s="13" t="s">
        <v>91</v>
      </c>
      <c r="D106" s="14"/>
      <c r="E106" s="15"/>
      <c r="F106" s="24"/>
      <c r="G106" s="24"/>
      <c r="H106" s="24"/>
      <c r="I106" s="50"/>
    </row>
    <row r="107" spans="1:9" x14ac:dyDescent="0.15">
      <c r="A107" s="285"/>
      <c r="B107" s="289"/>
      <c r="C107" s="8" t="s">
        <v>92</v>
      </c>
      <c r="D107" s="8"/>
      <c r="E107" s="8"/>
      <c r="F107" s="28">
        <f>SUM(F97:F98,F104:F106)</f>
        <v>0</v>
      </c>
      <c r="G107" s="28">
        <f>SUM(G97:G98,G104:G106)</f>
        <v>1540000</v>
      </c>
      <c r="H107" s="28">
        <f>F107-G107</f>
        <v>-1540000</v>
      </c>
      <c r="I107" s="55"/>
    </row>
    <row r="108" spans="1:9" x14ac:dyDescent="0.15">
      <c r="A108" s="286"/>
      <c r="B108" s="282" t="s">
        <v>93</v>
      </c>
      <c r="C108" s="283"/>
      <c r="D108" s="283"/>
      <c r="E108" s="284"/>
      <c r="F108" s="28">
        <f>F96-F107</f>
        <v>0</v>
      </c>
      <c r="G108" s="28">
        <f>G96-G107</f>
        <v>-1540000</v>
      </c>
      <c r="H108" s="28">
        <f>F108-G108</f>
        <v>1540000</v>
      </c>
      <c r="I108" s="55"/>
    </row>
    <row r="109" spans="1:9" x14ac:dyDescent="0.15">
      <c r="A109" s="285" t="s">
        <v>94</v>
      </c>
      <c r="B109" s="287" t="s">
        <v>3</v>
      </c>
      <c r="C109" s="3" t="s">
        <v>95</v>
      </c>
      <c r="D109" s="7"/>
      <c r="E109" s="8"/>
      <c r="F109" s="24"/>
      <c r="G109" s="24"/>
      <c r="H109" s="24"/>
      <c r="I109" s="50"/>
    </row>
    <row r="110" spans="1:9" x14ac:dyDescent="0.15">
      <c r="A110" s="285"/>
      <c r="B110" s="288"/>
      <c r="C110" s="6" t="s">
        <v>96</v>
      </c>
      <c r="D110" s="7"/>
      <c r="E110" s="8"/>
      <c r="F110" s="24"/>
      <c r="G110" s="24"/>
      <c r="H110" s="24"/>
      <c r="I110" s="50"/>
    </row>
    <row r="111" spans="1:9" x14ac:dyDescent="0.15">
      <c r="A111" s="285"/>
      <c r="B111" s="288"/>
      <c r="C111" s="6" t="s">
        <v>97</v>
      </c>
      <c r="D111" s="7"/>
      <c r="E111" s="8"/>
      <c r="F111" s="24"/>
      <c r="G111" s="24"/>
      <c r="H111" s="24"/>
      <c r="I111" s="50"/>
    </row>
    <row r="112" spans="1:9" x14ac:dyDescent="0.15">
      <c r="A112" s="285"/>
      <c r="B112" s="288"/>
      <c r="C112" s="6" t="s">
        <v>98</v>
      </c>
      <c r="D112" s="7"/>
      <c r="E112" s="8"/>
      <c r="F112" s="24"/>
      <c r="G112" s="24"/>
      <c r="H112" s="24"/>
      <c r="I112" s="50"/>
    </row>
    <row r="113" spans="1:9" x14ac:dyDescent="0.15">
      <c r="A113" s="285"/>
      <c r="B113" s="288"/>
      <c r="C113" s="6" t="s">
        <v>99</v>
      </c>
      <c r="D113" s="7"/>
      <c r="E113" s="8"/>
      <c r="F113" s="24"/>
      <c r="G113" s="24"/>
      <c r="H113" s="24"/>
      <c r="I113" s="50"/>
    </row>
    <row r="114" spans="1:9" x14ac:dyDescent="0.15">
      <c r="A114" s="285"/>
      <c r="B114" s="288"/>
      <c r="C114" s="6" t="s">
        <v>100</v>
      </c>
      <c r="D114" s="7"/>
      <c r="E114" s="8"/>
      <c r="F114" s="24">
        <v>0</v>
      </c>
      <c r="G114" s="24">
        <v>4600000</v>
      </c>
      <c r="H114" s="24">
        <f>F114-G114</f>
        <v>-4600000</v>
      </c>
      <c r="I114" s="50"/>
    </row>
    <row r="115" spans="1:9" x14ac:dyDescent="0.15">
      <c r="A115" s="285"/>
      <c r="B115" s="288"/>
      <c r="C115" s="6" t="s">
        <v>181</v>
      </c>
      <c r="D115" s="7"/>
      <c r="E115" s="8"/>
      <c r="F115" s="24"/>
      <c r="G115" s="24"/>
      <c r="H115" s="24"/>
      <c r="I115" s="50"/>
    </row>
    <row r="116" spans="1:9" x14ac:dyDescent="0.15">
      <c r="A116" s="285"/>
      <c r="B116" s="288"/>
      <c r="C116" s="13" t="s">
        <v>101</v>
      </c>
      <c r="D116" s="14"/>
      <c r="E116" s="15"/>
      <c r="F116" s="24"/>
      <c r="G116" s="24"/>
      <c r="H116" s="24"/>
      <c r="I116" s="50"/>
    </row>
    <row r="117" spans="1:9" x14ac:dyDescent="0.15">
      <c r="A117" s="285"/>
      <c r="B117" s="288"/>
      <c r="C117" s="16" t="s">
        <v>102</v>
      </c>
      <c r="D117" s="16"/>
      <c r="E117" s="16"/>
      <c r="F117" s="28">
        <f>SUM(F109:F116)</f>
        <v>0</v>
      </c>
      <c r="G117" s="28">
        <f>SUM(G109:G116)</f>
        <v>4600000</v>
      </c>
      <c r="H117" s="28">
        <f t="shared" ref="H117" si="12">SUM(H109:H116)</f>
        <v>-4600000</v>
      </c>
      <c r="I117" s="55"/>
    </row>
    <row r="118" spans="1:9" x14ac:dyDescent="0.15">
      <c r="A118" s="285"/>
      <c r="B118" s="288" t="s">
        <v>28</v>
      </c>
      <c r="C118" s="3" t="s">
        <v>103</v>
      </c>
      <c r="D118" s="7"/>
      <c r="E118" s="8"/>
      <c r="F118" s="24"/>
      <c r="G118" s="24"/>
      <c r="H118" s="24"/>
      <c r="I118" s="50"/>
    </row>
    <row r="119" spans="1:9" x14ac:dyDescent="0.15">
      <c r="A119" s="285"/>
      <c r="B119" s="288"/>
      <c r="C119" s="6" t="s">
        <v>104</v>
      </c>
      <c r="D119" s="7"/>
      <c r="E119" s="8"/>
      <c r="F119" s="24">
        <v>0</v>
      </c>
      <c r="G119" s="24">
        <v>3600000</v>
      </c>
      <c r="H119" s="24">
        <f>F119-G119</f>
        <v>-3600000</v>
      </c>
      <c r="I119" s="50" t="s">
        <v>211</v>
      </c>
    </row>
    <row r="120" spans="1:9" x14ac:dyDescent="0.15">
      <c r="A120" s="285"/>
      <c r="B120" s="288"/>
      <c r="C120" s="6" t="s">
        <v>105</v>
      </c>
      <c r="D120" s="7"/>
      <c r="E120" s="8"/>
      <c r="F120" s="24"/>
      <c r="G120" s="24"/>
      <c r="H120" s="24"/>
      <c r="I120" s="50"/>
    </row>
    <row r="121" spans="1:9" x14ac:dyDescent="0.15">
      <c r="A121" s="285"/>
      <c r="B121" s="288"/>
      <c r="C121" s="6" t="s">
        <v>106</v>
      </c>
      <c r="D121" s="7"/>
      <c r="E121" s="8"/>
      <c r="F121" s="24"/>
      <c r="G121" s="24"/>
      <c r="H121" s="24"/>
      <c r="I121" s="50"/>
    </row>
    <row r="122" spans="1:9" x14ac:dyDescent="0.15">
      <c r="A122" s="285"/>
      <c r="B122" s="288"/>
      <c r="C122" s="6" t="s">
        <v>107</v>
      </c>
      <c r="D122" s="7"/>
      <c r="E122" s="8"/>
      <c r="F122" s="24">
        <v>352000</v>
      </c>
      <c r="G122" s="24">
        <v>0</v>
      </c>
      <c r="H122" s="24">
        <f>F122-G122</f>
        <v>352000</v>
      </c>
      <c r="I122" s="50" t="s">
        <v>248</v>
      </c>
    </row>
    <row r="123" spans="1:9" x14ac:dyDescent="0.15">
      <c r="A123" s="285"/>
      <c r="B123" s="289"/>
      <c r="C123" s="6" t="s">
        <v>182</v>
      </c>
      <c r="D123" s="7"/>
      <c r="E123" s="8"/>
      <c r="F123" s="24">
        <v>5800000</v>
      </c>
      <c r="G123" s="24">
        <v>3220000</v>
      </c>
      <c r="H123" s="24">
        <f>F123-G123</f>
        <v>2580000</v>
      </c>
      <c r="I123" s="50" t="s">
        <v>198</v>
      </c>
    </row>
    <row r="124" spans="1:9" x14ac:dyDescent="0.15">
      <c r="A124" s="285"/>
      <c r="B124" s="289"/>
      <c r="C124" s="13" t="s">
        <v>108</v>
      </c>
      <c r="D124" s="14"/>
      <c r="E124" s="15"/>
      <c r="F124" s="29"/>
      <c r="G124" s="29"/>
      <c r="H124" s="29"/>
      <c r="I124" s="57"/>
    </row>
    <row r="125" spans="1:9" x14ac:dyDescent="0.15">
      <c r="A125" s="285"/>
      <c r="B125" s="289"/>
      <c r="C125" s="12" t="s">
        <v>109</v>
      </c>
      <c r="D125" s="12"/>
      <c r="E125" s="12"/>
      <c r="F125" s="24">
        <f>SUM(F118:F124)</f>
        <v>6152000</v>
      </c>
      <c r="G125" s="24">
        <f>SUM(G118:G124)</f>
        <v>6820000</v>
      </c>
      <c r="H125" s="28">
        <f t="shared" ref="H125:H130" si="13">F125-G125</f>
        <v>-668000</v>
      </c>
      <c r="I125" s="50"/>
    </row>
    <row r="126" spans="1:9" x14ac:dyDescent="0.15">
      <c r="A126" s="285"/>
      <c r="B126" s="282" t="s">
        <v>110</v>
      </c>
      <c r="C126" s="283"/>
      <c r="D126" s="283"/>
      <c r="E126" s="284"/>
      <c r="F126" s="28">
        <f>F117-F125</f>
        <v>-6152000</v>
      </c>
      <c r="G126" s="28">
        <f>G117-G125</f>
        <v>-2220000</v>
      </c>
      <c r="H126" s="28">
        <f t="shared" si="13"/>
        <v>-3932000</v>
      </c>
      <c r="I126" s="55"/>
    </row>
    <row r="127" spans="1:9" x14ac:dyDescent="0.15">
      <c r="A127" s="36" t="s">
        <v>111</v>
      </c>
      <c r="B127" s="37"/>
      <c r="C127" s="38"/>
      <c r="D127" s="38"/>
      <c r="E127" s="38"/>
      <c r="F127" s="29">
        <v>7586200</v>
      </c>
      <c r="G127" s="29">
        <v>7485915</v>
      </c>
      <c r="H127" s="28">
        <f t="shared" si="13"/>
        <v>100285</v>
      </c>
      <c r="I127" s="55"/>
    </row>
    <row r="128" spans="1:9" x14ac:dyDescent="0.15">
      <c r="A128" s="20" t="s">
        <v>112</v>
      </c>
      <c r="B128" s="21"/>
      <c r="C128" s="22"/>
      <c r="D128" s="22"/>
      <c r="E128" s="22"/>
      <c r="F128" s="29">
        <f>F84+F108+F126-F127</f>
        <v>-8780000</v>
      </c>
      <c r="G128" s="29">
        <f>G84+G108+G126-G127</f>
        <v>-5499915</v>
      </c>
      <c r="H128" s="28">
        <f t="shared" si="13"/>
        <v>-3280085</v>
      </c>
      <c r="I128" s="57"/>
    </row>
    <row r="129" spans="1:9" x14ac:dyDescent="0.15">
      <c r="A129" s="36" t="s">
        <v>113</v>
      </c>
      <c r="B129" s="37"/>
      <c r="C129" s="38"/>
      <c r="D129" s="38"/>
      <c r="E129" s="38"/>
      <c r="F129" s="28">
        <f>G130</f>
        <v>17000000</v>
      </c>
      <c r="G129" s="28">
        <v>22499915</v>
      </c>
      <c r="H129" s="28">
        <f t="shared" si="13"/>
        <v>-5499915</v>
      </c>
      <c r="I129" s="55"/>
    </row>
    <row r="130" spans="1:9" x14ac:dyDescent="0.15">
      <c r="A130" s="282" t="s">
        <v>114</v>
      </c>
      <c r="B130" s="283"/>
      <c r="C130" s="283"/>
      <c r="D130" s="283"/>
      <c r="E130" s="284"/>
      <c r="F130" s="28">
        <f>F128+F129</f>
        <v>8220000</v>
      </c>
      <c r="G130" s="28">
        <f>G128+G129</f>
        <v>17000000</v>
      </c>
      <c r="H130" s="28">
        <f t="shared" si="13"/>
        <v>-8780000</v>
      </c>
      <c r="I130" s="57"/>
    </row>
    <row r="131" spans="1:9" x14ac:dyDescent="0.15">
      <c r="F131" s="30"/>
      <c r="G131" s="30"/>
      <c r="H131" s="30"/>
      <c r="I131" s="60"/>
    </row>
    <row r="132" spans="1:9" x14ac:dyDescent="0.15">
      <c r="A132" s="1" t="s">
        <v>125</v>
      </c>
    </row>
    <row r="134" spans="1:9" x14ac:dyDescent="0.15">
      <c r="A134" s="23"/>
    </row>
    <row r="135" spans="1:9" x14ac:dyDescent="0.15">
      <c r="A135" s="23"/>
    </row>
    <row r="136" spans="1:9" x14ac:dyDescent="0.15">
      <c r="A136" s="23"/>
    </row>
  </sheetData>
  <mergeCells count="16">
    <mergeCell ref="A130:E130"/>
    <mergeCell ref="A85:A108"/>
    <mergeCell ref="B85:B96"/>
    <mergeCell ref="B97:B107"/>
    <mergeCell ref="B108:E108"/>
    <mergeCell ref="A109:A126"/>
    <mergeCell ref="B109:B117"/>
    <mergeCell ref="B118:B125"/>
    <mergeCell ref="B126:E126"/>
    <mergeCell ref="A2:I2"/>
    <mergeCell ref="A3:I3"/>
    <mergeCell ref="A5:C5"/>
    <mergeCell ref="A6:A84"/>
    <mergeCell ref="B6:B32"/>
    <mergeCell ref="B33:B83"/>
    <mergeCell ref="B84:E84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36"/>
  <sheetViews>
    <sheetView topLeftCell="A91" zoomScaleNormal="100" workbookViewId="0">
      <selection activeCell="F122" sqref="F122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75" style="25" customWidth="1"/>
    <col min="8" max="8" width="12.375" style="25" customWidth="1"/>
    <col min="9" max="9" width="21.25" style="61" customWidth="1"/>
    <col min="10" max="16384" width="9" style="1"/>
  </cols>
  <sheetData>
    <row r="1" spans="1:9" ht="13.5" x14ac:dyDescent="0.15">
      <c r="A1" s="32" t="s">
        <v>220</v>
      </c>
      <c r="I1" s="58"/>
    </row>
    <row r="2" spans="1:9" ht="18" customHeight="1" x14ac:dyDescent="0.15">
      <c r="A2" s="293" t="s">
        <v>224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15">
      <c r="I4" s="58" t="s">
        <v>0</v>
      </c>
    </row>
    <row r="5" spans="1:9" x14ac:dyDescent="0.15">
      <c r="A5" s="294" t="s">
        <v>1</v>
      </c>
      <c r="B5" s="295"/>
      <c r="C5" s="295"/>
      <c r="D5" s="39"/>
      <c r="E5" s="39"/>
      <c r="F5" s="33" t="s">
        <v>235</v>
      </c>
      <c r="G5" s="26" t="s">
        <v>236</v>
      </c>
      <c r="H5" s="26" t="s">
        <v>115</v>
      </c>
      <c r="I5" s="59" t="s">
        <v>116</v>
      </c>
    </row>
    <row r="6" spans="1:9" x14ac:dyDescent="0.15">
      <c r="A6" s="296" t="s">
        <v>2</v>
      </c>
      <c r="B6" s="288" t="s">
        <v>3</v>
      </c>
      <c r="C6" s="70" t="s">
        <v>4</v>
      </c>
      <c r="D6" s="71"/>
      <c r="E6" s="72"/>
      <c r="F6" s="95">
        <v>4700000</v>
      </c>
      <c r="G6" s="95">
        <v>4700000</v>
      </c>
      <c r="H6" s="96">
        <f>F6-G6</f>
        <v>0</v>
      </c>
      <c r="I6" s="51"/>
    </row>
    <row r="7" spans="1:9" x14ac:dyDescent="0.15">
      <c r="A7" s="285"/>
      <c r="B7" s="288"/>
      <c r="C7" s="6" t="s">
        <v>5</v>
      </c>
      <c r="D7" s="7"/>
      <c r="E7" s="8"/>
      <c r="F7" s="65">
        <f>SUM(F8,F13,F14,F16,F17)</f>
        <v>8600000</v>
      </c>
      <c r="G7" s="65">
        <f>SUM(G8,G13,G14,G16,G17)</f>
        <v>9700000</v>
      </c>
      <c r="H7" s="184">
        <f>F7-G7</f>
        <v>-1100000</v>
      </c>
      <c r="I7" s="52"/>
    </row>
    <row r="8" spans="1:9" x14ac:dyDescent="0.15">
      <c r="A8" s="285"/>
      <c r="B8" s="288"/>
      <c r="C8" s="6"/>
      <c r="D8" s="8" t="s">
        <v>6</v>
      </c>
      <c r="F8" s="34">
        <f>SUM(F9:F12)</f>
        <v>8600000</v>
      </c>
      <c r="G8" s="34">
        <f>SUM(G9:G12)</f>
        <v>9700000</v>
      </c>
      <c r="H8" s="24">
        <f>F8-G8</f>
        <v>-1100000</v>
      </c>
      <c r="I8" s="52"/>
    </row>
    <row r="9" spans="1:9" x14ac:dyDescent="0.15">
      <c r="A9" s="285"/>
      <c r="B9" s="288"/>
      <c r="C9" s="6"/>
      <c r="D9" s="7"/>
      <c r="E9" s="1" t="s">
        <v>7</v>
      </c>
      <c r="F9" s="34"/>
      <c r="G9" s="34"/>
      <c r="H9" s="24"/>
      <c r="I9" s="52"/>
    </row>
    <row r="10" spans="1:9" x14ac:dyDescent="0.15">
      <c r="A10" s="285"/>
      <c r="B10" s="288"/>
      <c r="C10" s="6"/>
      <c r="D10" s="7"/>
      <c r="E10" s="8" t="s">
        <v>8</v>
      </c>
      <c r="F10" s="34">
        <v>8600000</v>
      </c>
      <c r="G10" s="34">
        <v>9700000</v>
      </c>
      <c r="H10" s="24">
        <f>F10-G10</f>
        <v>-1100000</v>
      </c>
      <c r="I10" s="52" t="s">
        <v>157</v>
      </c>
    </row>
    <row r="11" spans="1:9" x14ac:dyDescent="0.15">
      <c r="A11" s="285"/>
      <c r="B11" s="288"/>
      <c r="C11" s="6"/>
      <c r="D11" s="7"/>
      <c r="E11" s="8" t="s">
        <v>9</v>
      </c>
      <c r="F11" s="34"/>
      <c r="G11" s="34"/>
      <c r="H11" s="24"/>
      <c r="I11" s="52"/>
    </row>
    <row r="12" spans="1:9" x14ac:dyDescent="0.15">
      <c r="A12" s="285"/>
      <c r="B12" s="288"/>
      <c r="C12" s="6"/>
      <c r="D12" s="7"/>
      <c r="E12" s="8" t="s">
        <v>10</v>
      </c>
      <c r="F12" s="34"/>
      <c r="G12" s="34"/>
      <c r="H12" s="24"/>
      <c r="I12" s="52"/>
    </row>
    <row r="13" spans="1:9" x14ac:dyDescent="0.15">
      <c r="A13" s="285"/>
      <c r="B13" s="288"/>
      <c r="C13" s="6"/>
      <c r="D13" s="7" t="s">
        <v>11</v>
      </c>
      <c r="E13" s="8"/>
      <c r="F13" s="34">
        <v>0</v>
      </c>
      <c r="G13" s="34">
        <v>0</v>
      </c>
      <c r="H13" s="24">
        <f>F13-G13</f>
        <v>0</v>
      </c>
      <c r="I13" s="52"/>
    </row>
    <row r="14" spans="1:9" x14ac:dyDescent="0.15">
      <c r="A14" s="285"/>
      <c r="B14" s="288"/>
      <c r="C14" s="6"/>
      <c r="D14" s="7" t="s">
        <v>12</v>
      </c>
      <c r="E14" s="8"/>
      <c r="F14" s="34">
        <v>0</v>
      </c>
      <c r="G14" s="34">
        <v>0</v>
      </c>
      <c r="H14" s="24">
        <f>F14-G14</f>
        <v>0</v>
      </c>
      <c r="I14" s="52"/>
    </row>
    <row r="15" spans="1:9" x14ac:dyDescent="0.15">
      <c r="A15" s="285"/>
      <c r="B15" s="288"/>
      <c r="C15" s="6"/>
      <c r="D15" s="7"/>
      <c r="E15" s="8" t="s">
        <v>13</v>
      </c>
      <c r="F15" s="34"/>
      <c r="G15" s="34"/>
      <c r="H15" s="24"/>
      <c r="I15" s="52"/>
    </row>
    <row r="16" spans="1:9" x14ac:dyDescent="0.15">
      <c r="A16" s="285"/>
      <c r="B16" s="288"/>
      <c r="C16" s="6"/>
      <c r="D16" s="7" t="s">
        <v>14</v>
      </c>
      <c r="E16" s="8"/>
      <c r="F16" s="34">
        <v>0</v>
      </c>
      <c r="G16" s="34">
        <v>0</v>
      </c>
      <c r="H16" s="24">
        <f>F16-G16</f>
        <v>0</v>
      </c>
      <c r="I16" s="52"/>
    </row>
    <row r="17" spans="1:9" x14ac:dyDescent="0.15">
      <c r="A17" s="285"/>
      <c r="B17" s="288"/>
      <c r="C17" s="6"/>
      <c r="D17" s="7" t="s">
        <v>15</v>
      </c>
      <c r="E17" s="8"/>
      <c r="F17" s="34">
        <f>SUM(F18:F22)</f>
        <v>0</v>
      </c>
      <c r="G17" s="34">
        <f>SUM(G18:G22)</f>
        <v>0</v>
      </c>
      <c r="H17" s="24">
        <f>F17-G17</f>
        <v>0</v>
      </c>
      <c r="I17" s="52"/>
    </row>
    <row r="18" spans="1:9" x14ac:dyDescent="0.15">
      <c r="A18" s="285"/>
      <c r="B18" s="288"/>
      <c r="C18" s="6"/>
      <c r="D18" s="7"/>
      <c r="E18" s="8" t="s">
        <v>16</v>
      </c>
      <c r="F18" s="34"/>
      <c r="G18" s="34"/>
      <c r="H18" s="24"/>
      <c r="I18" s="52"/>
    </row>
    <row r="19" spans="1:9" x14ac:dyDescent="0.15">
      <c r="A19" s="285"/>
      <c r="B19" s="288"/>
      <c r="C19" s="6"/>
      <c r="D19" s="7"/>
      <c r="E19" s="8" t="s">
        <v>17</v>
      </c>
      <c r="F19" s="34"/>
      <c r="G19" s="34"/>
      <c r="H19" s="24"/>
      <c r="I19" s="52"/>
    </row>
    <row r="20" spans="1:9" x14ac:dyDescent="0.15">
      <c r="A20" s="285"/>
      <c r="B20" s="288"/>
      <c r="C20" s="6"/>
      <c r="D20" s="7"/>
      <c r="E20" s="8" t="s">
        <v>18</v>
      </c>
      <c r="F20" s="34"/>
      <c r="G20" s="34"/>
      <c r="H20" s="24"/>
      <c r="I20" s="52"/>
    </row>
    <row r="21" spans="1:9" x14ac:dyDescent="0.15">
      <c r="A21" s="285"/>
      <c r="B21" s="288"/>
      <c r="C21" s="6"/>
      <c r="D21" s="7"/>
      <c r="E21" s="8" t="s">
        <v>19</v>
      </c>
      <c r="F21" s="34"/>
      <c r="G21" s="34"/>
      <c r="H21" s="24"/>
      <c r="I21" s="52"/>
    </row>
    <row r="22" spans="1:9" x14ac:dyDescent="0.15">
      <c r="A22" s="285"/>
      <c r="B22" s="288"/>
      <c r="C22" s="69"/>
      <c r="D22" s="75"/>
      <c r="E22" s="76" t="s">
        <v>15</v>
      </c>
      <c r="F22" s="97"/>
      <c r="G22" s="97"/>
      <c r="H22" s="84"/>
      <c r="I22" s="52"/>
    </row>
    <row r="23" spans="1:9" x14ac:dyDescent="0.15">
      <c r="A23" s="285"/>
      <c r="B23" s="288"/>
      <c r="C23" s="83" t="s">
        <v>20</v>
      </c>
      <c r="D23" s="79"/>
      <c r="E23" s="80"/>
      <c r="F23" s="98">
        <v>0</v>
      </c>
      <c r="G23" s="98">
        <v>0</v>
      </c>
      <c r="H23" s="85">
        <f>F23-G23</f>
        <v>0</v>
      </c>
      <c r="I23" s="52"/>
    </row>
    <row r="24" spans="1:9" x14ac:dyDescent="0.15">
      <c r="A24" s="285"/>
      <c r="B24" s="288"/>
      <c r="C24" s="83" t="s">
        <v>21</v>
      </c>
      <c r="D24" s="79"/>
      <c r="E24" s="80"/>
      <c r="F24" s="98">
        <v>0</v>
      </c>
      <c r="G24" s="98">
        <v>0</v>
      </c>
      <c r="H24" s="85">
        <f t="shared" ref="H24:H26" si="0">F24-G24</f>
        <v>0</v>
      </c>
      <c r="I24" s="52"/>
    </row>
    <row r="25" spans="1:9" x14ac:dyDescent="0.15">
      <c r="A25" s="285"/>
      <c r="B25" s="288"/>
      <c r="C25" s="83" t="s">
        <v>22</v>
      </c>
      <c r="D25" s="79"/>
      <c r="E25" s="80"/>
      <c r="F25" s="99">
        <v>0</v>
      </c>
      <c r="G25" s="99">
        <v>0</v>
      </c>
      <c r="H25" s="85">
        <f t="shared" si="0"/>
        <v>0</v>
      </c>
      <c r="I25" s="53"/>
    </row>
    <row r="26" spans="1:9" x14ac:dyDescent="0.15">
      <c r="A26" s="285"/>
      <c r="B26" s="288"/>
      <c r="C26" s="6" t="s">
        <v>23</v>
      </c>
      <c r="D26" s="7"/>
      <c r="E26" s="8"/>
      <c r="F26" s="65">
        <f>SUM(F27:F29)</f>
        <v>0</v>
      </c>
      <c r="G26" s="65">
        <f>SUM(G27:G29)</f>
        <v>0</v>
      </c>
      <c r="H26" s="63">
        <f t="shared" si="0"/>
        <v>0</v>
      </c>
      <c r="I26" s="52"/>
    </row>
    <row r="27" spans="1:9" x14ac:dyDescent="0.15">
      <c r="A27" s="285"/>
      <c r="B27" s="288"/>
      <c r="C27" s="6"/>
      <c r="D27" s="7" t="s">
        <v>24</v>
      </c>
      <c r="E27" s="8"/>
      <c r="F27" s="34">
        <v>0</v>
      </c>
      <c r="G27" s="34">
        <v>0</v>
      </c>
      <c r="H27" s="24">
        <f t="shared" ref="H27:H28" si="1">F27-G27</f>
        <v>0</v>
      </c>
      <c r="I27" s="52"/>
    </row>
    <row r="28" spans="1:9" x14ac:dyDescent="0.15">
      <c r="A28" s="285"/>
      <c r="B28" s="288"/>
      <c r="C28" s="6"/>
      <c r="D28" s="7" t="s">
        <v>25</v>
      </c>
      <c r="E28" s="8"/>
      <c r="F28" s="34">
        <v>0</v>
      </c>
      <c r="G28" s="34">
        <v>0</v>
      </c>
      <c r="H28" s="24">
        <f t="shared" si="1"/>
        <v>0</v>
      </c>
      <c r="I28" s="52"/>
    </row>
    <row r="29" spans="1:9" x14ac:dyDescent="0.15">
      <c r="A29" s="285"/>
      <c r="B29" s="288"/>
      <c r="C29" s="6"/>
      <c r="D29" s="7" t="s">
        <v>26</v>
      </c>
      <c r="E29" s="8"/>
      <c r="F29" s="34">
        <f>SUM(F30:F31)</f>
        <v>0</v>
      </c>
      <c r="G29" s="34">
        <f>SUM(G30:G31)</f>
        <v>0</v>
      </c>
      <c r="H29" s="24">
        <f>F29-G29</f>
        <v>0</v>
      </c>
      <c r="I29" s="52"/>
    </row>
    <row r="30" spans="1:9" x14ac:dyDescent="0.15">
      <c r="A30" s="285"/>
      <c r="B30" s="288"/>
      <c r="C30" s="6"/>
      <c r="D30" s="7"/>
      <c r="E30" s="8" t="s">
        <v>124</v>
      </c>
      <c r="F30" s="34"/>
      <c r="G30" s="34"/>
      <c r="H30" s="24"/>
      <c r="I30" s="52"/>
    </row>
    <row r="31" spans="1:9" x14ac:dyDescent="0.15">
      <c r="A31" s="285"/>
      <c r="B31" s="288"/>
      <c r="C31" s="6"/>
      <c r="D31" s="7"/>
      <c r="E31" s="8" t="s">
        <v>119</v>
      </c>
      <c r="F31" s="35"/>
      <c r="G31" s="35"/>
      <c r="H31" s="24"/>
      <c r="I31" s="54"/>
    </row>
    <row r="32" spans="1:9" x14ac:dyDescent="0.15">
      <c r="A32" s="285"/>
      <c r="B32" s="288"/>
      <c r="C32" s="9" t="s">
        <v>27</v>
      </c>
      <c r="D32" s="10"/>
      <c r="E32" s="11"/>
      <c r="F32" s="31">
        <f>SUM(F6,F7,F23,F24,F25,F26)</f>
        <v>13300000</v>
      </c>
      <c r="G32" s="31">
        <f>SUM(G6,G7,G23,G24,G25,G26)</f>
        <v>14400000</v>
      </c>
      <c r="H32" s="28">
        <f t="shared" ref="H32:H40" si="2">F32-G32</f>
        <v>-1100000</v>
      </c>
      <c r="I32" s="100"/>
    </row>
    <row r="33" spans="1:9" x14ac:dyDescent="0.15">
      <c r="A33" s="285"/>
      <c r="B33" s="288" t="s">
        <v>28</v>
      </c>
      <c r="C33" s="6" t="s">
        <v>29</v>
      </c>
      <c r="D33" s="7"/>
      <c r="E33" s="8"/>
      <c r="F33" s="63">
        <f>SUM(F34:F39)</f>
        <v>12619600</v>
      </c>
      <c r="G33" s="63">
        <f>SUM(G34:G39)</f>
        <v>12145000</v>
      </c>
      <c r="H33" s="63">
        <f>F33-G33</f>
        <v>474600</v>
      </c>
      <c r="I33" s="50"/>
    </row>
    <row r="34" spans="1:9" x14ac:dyDescent="0.15">
      <c r="A34" s="285"/>
      <c r="B34" s="288"/>
      <c r="C34" s="6"/>
      <c r="D34" s="7" t="s">
        <v>238</v>
      </c>
      <c r="E34" s="8"/>
      <c r="F34" s="24">
        <v>0</v>
      </c>
      <c r="G34" s="24">
        <v>0</v>
      </c>
      <c r="H34" s="24">
        <f t="shared" si="2"/>
        <v>0</v>
      </c>
      <c r="I34" s="50"/>
    </row>
    <row r="35" spans="1:9" x14ac:dyDescent="0.15">
      <c r="A35" s="285"/>
      <c r="B35" s="288"/>
      <c r="C35" s="6"/>
      <c r="D35" s="7" t="s">
        <v>30</v>
      </c>
      <c r="E35" s="8"/>
      <c r="F35" s="24">
        <f>4786800+1042400</f>
        <v>5829200</v>
      </c>
      <c r="G35" s="24">
        <v>5970000</v>
      </c>
      <c r="H35" s="24">
        <f t="shared" si="2"/>
        <v>-140800</v>
      </c>
      <c r="I35" s="50" t="s">
        <v>155</v>
      </c>
    </row>
    <row r="36" spans="1:9" x14ac:dyDescent="0.15">
      <c r="A36" s="285"/>
      <c r="B36" s="288"/>
      <c r="C36" s="6"/>
      <c r="D36" s="7" t="s">
        <v>31</v>
      </c>
      <c r="E36" s="8"/>
      <c r="F36" s="24">
        <v>2080000</v>
      </c>
      <c r="G36" s="24">
        <v>2055000</v>
      </c>
      <c r="H36" s="24">
        <f t="shared" si="2"/>
        <v>25000</v>
      </c>
      <c r="I36" s="50" t="s">
        <v>156</v>
      </c>
    </row>
    <row r="37" spans="1:9" x14ac:dyDescent="0.15">
      <c r="A37" s="285"/>
      <c r="B37" s="288"/>
      <c r="C37" s="6"/>
      <c r="D37" s="7" t="s">
        <v>32</v>
      </c>
      <c r="E37" s="8"/>
      <c r="F37" s="24">
        <f>2410000+186400</f>
        <v>2596400</v>
      </c>
      <c r="G37" s="24">
        <v>2220000</v>
      </c>
      <c r="H37" s="24">
        <f t="shared" si="2"/>
        <v>376400</v>
      </c>
      <c r="I37" s="50" t="s">
        <v>131</v>
      </c>
    </row>
    <row r="38" spans="1:9" x14ac:dyDescent="0.15">
      <c r="A38" s="285"/>
      <c r="B38" s="288"/>
      <c r="C38" s="6"/>
      <c r="D38" s="7" t="s">
        <v>33</v>
      </c>
      <c r="E38" s="8"/>
      <c r="F38" s="24">
        <v>324000</v>
      </c>
      <c r="G38" s="24">
        <v>300000</v>
      </c>
      <c r="H38" s="24">
        <f t="shared" si="2"/>
        <v>24000</v>
      </c>
      <c r="I38" s="50" t="s">
        <v>154</v>
      </c>
    </row>
    <row r="39" spans="1:9" x14ac:dyDescent="0.15">
      <c r="A39" s="285"/>
      <c r="B39" s="288"/>
      <c r="C39" s="69"/>
      <c r="D39" s="75" t="s">
        <v>34</v>
      </c>
      <c r="E39" s="76"/>
      <c r="F39" s="84">
        <f>1350000+440000</f>
        <v>1790000</v>
      </c>
      <c r="G39" s="84">
        <v>1600000</v>
      </c>
      <c r="H39" s="84">
        <f t="shared" si="2"/>
        <v>190000</v>
      </c>
      <c r="I39" s="50" t="s">
        <v>132</v>
      </c>
    </row>
    <row r="40" spans="1:9" x14ac:dyDescent="0.15">
      <c r="A40" s="285"/>
      <c r="B40" s="288"/>
      <c r="C40" s="6" t="s">
        <v>35</v>
      </c>
      <c r="D40" s="7"/>
      <c r="E40" s="8"/>
      <c r="F40" s="63">
        <f>SUM(F41:F50)</f>
        <v>592000</v>
      </c>
      <c r="G40" s="63">
        <f>SUM(G41:G50)</f>
        <v>592000</v>
      </c>
      <c r="H40" s="63">
        <f t="shared" si="2"/>
        <v>0</v>
      </c>
      <c r="I40" s="50"/>
    </row>
    <row r="41" spans="1:9" x14ac:dyDescent="0.15">
      <c r="A41" s="285"/>
      <c r="B41" s="288"/>
      <c r="C41" s="6"/>
      <c r="D41" s="7" t="s">
        <v>36</v>
      </c>
      <c r="E41" s="8"/>
      <c r="F41" s="24">
        <v>10000</v>
      </c>
      <c r="G41" s="24">
        <v>10000</v>
      </c>
      <c r="H41" s="24">
        <f t="shared" ref="H41:H50" si="3">F41-G41</f>
        <v>0</v>
      </c>
      <c r="I41" s="50" t="s">
        <v>174</v>
      </c>
    </row>
    <row r="42" spans="1:9" x14ac:dyDescent="0.15">
      <c r="A42" s="285"/>
      <c r="B42" s="288"/>
      <c r="C42" s="6"/>
      <c r="D42" s="7" t="s">
        <v>37</v>
      </c>
      <c r="E42" s="8"/>
      <c r="F42" s="24">
        <v>20000</v>
      </c>
      <c r="G42" s="24">
        <v>20000</v>
      </c>
      <c r="H42" s="24">
        <f t="shared" si="3"/>
        <v>0</v>
      </c>
      <c r="I42" s="50" t="s">
        <v>175</v>
      </c>
    </row>
    <row r="43" spans="1:9" x14ac:dyDescent="0.15">
      <c r="A43" s="285"/>
      <c r="B43" s="288"/>
      <c r="C43" s="6"/>
      <c r="D43" s="7" t="s">
        <v>38</v>
      </c>
      <c r="E43" s="8"/>
      <c r="F43" s="24">
        <v>50000</v>
      </c>
      <c r="G43" s="24">
        <v>50000</v>
      </c>
      <c r="H43" s="24">
        <f t="shared" si="3"/>
        <v>0</v>
      </c>
      <c r="I43" s="50" t="s">
        <v>134</v>
      </c>
    </row>
    <row r="44" spans="1:9" x14ac:dyDescent="0.15">
      <c r="A44" s="285"/>
      <c r="B44" s="288"/>
      <c r="C44" s="6"/>
      <c r="D44" s="7" t="s">
        <v>130</v>
      </c>
      <c r="E44" s="8"/>
      <c r="F44" s="24">
        <v>10000</v>
      </c>
      <c r="G44" s="24">
        <v>10000</v>
      </c>
      <c r="H44" s="24">
        <f t="shared" si="3"/>
        <v>0</v>
      </c>
      <c r="I44" s="50" t="s">
        <v>176</v>
      </c>
    </row>
    <row r="45" spans="1:9" x14ac:dyDescent="0.15">
      <c r="A45" s="285"/>
      <c r="B45" s="288"/>
      <c r="C45" s="6"/>
      <c r="D45" s="7" t="s">
        <v>39</v>
      </c>
      <c r="E45" s="8"/>
      <c r="F45" s="24">
        <v>176000</v>
      </c>
      <c r="G45" s="24">
        <v>176000</v>
      </c>
      <c r="H45" s="24">
        <f t="shared" si="3"/>
        <v>0</v>
      </c>
      <c r="I45" s="50" t="s">
        <v>165</v>
      </c>
    </row>
    <row r="46" spans="1:9" x14ac:dyDescent="0.15">
      <c r="A46" s="285"/>
      <c r="B46" s="288"/>
      <c r="C46" s="6"/>
      <c r="D46" s="7" t="s">
        <v>129</v>
      </c>
      <c r="E46" s="8"/>
      <c r="F46" s="24">
        <v>70000</v>
      </c>
      <c r="G46" s="24">
        <v>70000</v>
      </c>
      <c r="H46" s="24">
        <f t="shared" si="3"/>
        <v>0</v>
      </c>
      <c r="I46" s="50" t="s">
        <v>137</v>
      </c>
    </row>
    <row r="47" spans="1:9" x14ac:dyDescent="0.15">
      <c r="A47" s="285"/>
      <c r="B47" s="288"/>
      <c r="C47" s="6"/>
      <c r="D47" s="7" t="s">
        <v>237</v>
      </c>
      <c r="E47" s="8"/>
      <c r="F47" s="24">
        <v>6000</v>
      </c>
      <c r="G47" s="24">
        <v>6000</v>
      </c>
      <c r="H47" s="24">
        <f t="shared" si="3"/>
        <v>0</v>
      </c>
      <c r="I47" s="50"/>
    </row>
    <row r="48" spans="1:9" x14ac:dyDescent="0.15">
      <c r="A48" s="285"/>
      <c r="B48" s="288"/>
      <c r="C48" s="6"/>
      <c r="D48" s="7" t="s">
        <v>40</v>
      </c>
      <c r="E48" s="8"/>
      <c r="F48" s="24">
        <v>60000</v>
      </c>
      <c r="G48" s="24">
        <v>60000</v>
      </c>
      <c r="H48" s="24">
        <f t="shared" si="3"/>
        <v>0</v>
      </c>
      <c r="I48" s="50" t="s">
        <v>177</v>
      </c>
    </row>
    <row r="49" spans="1:9" x14ac:dyDescent="0.15">
      <c r="A49" s="285"/>
      <c r="B49" s="288"/>
      <c r="C49" s="6"/>
      <c r="D49" s="7" t="s">
        <v>41</v>
      </c>
      <c r="E49" s="8"/>
      <c r="F49" s="24">
        <v>150000</v>
      </c>
      <c r="G49" s="24">
        <v>150000</v>
      </c>
      <c r="H49" s="24">
        <f t="shared" si="3"/>
        <v>0</v>
      </c>
      <c r="I49" s="50" t="s">
        <v>178</v>
      </c>
    </row>
    <row r="50" spans="1:9" x14ac:dyDescent="0.15">
      <c r="A50" s="285"/>
      <c r="B50" s="288"/>
      <c r="C50" s="69"/>
      <c r="D50" s="75" t="s">
        <v>42</v>
      </c>
      <c r="E50" s="76"/>
      <c r="F50" s="84">
        <v>40000</v>
      </c>
      <c r="G50" s="84">
        <v>40000</v>
      </c>
      <c r="H50" s="84">
        <f t="shared" si="3"/>
        <v>0</v>
      </c>
      <c r="I50" s="50" t="s">
        <v>152</v>
      </c>
    </row>
    <row r="51" spans="1:9" x14ac:dyDescent="0.15">
      <c r="A51" s="285"/>
      <c r="B51" s="288"/>
      <c r="C51" s="6" t="s">
        <v>43</v>
      </c>
      <c r="D51" s="7"/>
      <c r="E51" s="8"/>
      <c r="F51" s="63">
        <f>SUM(F52:F72)</f>
        <v>787000</v>
      </c>
      <c r="G51" s="63">
        <f>SUM(G52:G72)</f>
        <v>817000</v>
      </c>
      <c r="H51" s="63">
        <f>F51-G51</f>
        <v>-30000</v>
      </c>
      <c r="I51" s="50"/>
    </row>
    <row r="52" spans="1:9" x14ac:dyDescent="0.15">
      <c r="A52" s="285"/>
      <c r="B52" s="288"/>
      <c r="C52" s="6"/>
      <c r="D52" s="7" t="s">
        <v>44</v>
      </c>
      <c r="E52" s="8"/>
      <c r="F52" s="24">
        <v>150000</v>
      </c>
      <c r="G52" s="24">
        <v>150000</v>
      </c>
      <c r="H52" s="24">
        <f t="shared" ref="H52:H56" si="4">F52-G52</f>
        <v>0</v>
      </c>
      <c r="I52" s="50" t="s">
        <v>140</v>
      </c>
    </row>
    <row r="53" spans="1:9" x14ac:dyDescent="0.15">
      <c r="A53" s="285"/>
      <c r="B53" s="288"/>
      <c r="C53" s="6"/>
      <c r="D53" s="7" t="s">
        <v>45</v>
      </c>
      <c r="E53" s="8"/>
      <c r="F53" s="24">
        <v>30000</v>
      </c>
      <c r="G53" s="24">
        <v>30000</v>
      </c>
      <c r="H53" s="24">
        <f t="shared" si="4"/>
        <v>0</v>
      </c>
      <c r="I53" s="50" t="s">
        <v>164</v>
      </c>
    </row>
    <row r="54" spans="1:9" x14ac:dyDescent="0.15">
      <c r="A54" s="285"/>
      <c r="B54" s="288"/>
      <c r="C54" s="6"/>
      <c r="D54" s="7" t="s">
        <v>46</v>
      </c>
      <c r="E54" s="8"/>
      <c r="F54" s="24">
        <v>30000</v>
      </c>
      <c r="G54" s="24">
        <v>30000</v>
      </c>
      <c r="H54" s="24">
        <f t="shared" si="4"/>
        <v>0</v>
      </c>
      <c r="I54" s="50" t="s">
        <v>150</v>
      </c>
    </row>
    <row r="55" spans="1:9" x14ac:dyDescent="0.15">
      <c r="A55" s="285"/>
      <c r="B55" s="288"/>
      <c r="C55" s="6"/>
      <c r="D55" s="7" t="s">
        <v>47</v>
      </c>
      <c r="E55" s="8"/>
      <c r="F55" s="24">
        <v>60000</v>
      </c>
      <c r="G55" s="24">
        <v>60000</v>
      </c>
      <c r="H55" s="24">
        <f t="shared" si="4"/>
        <v>0</v>
      </c>
      <c r="I55" s="50" t="s">
        <v>142</v>
      </c>
    </row>
    <row r="56" spans="1:9" x14ac:dyDescent="0.15">
      <c r="A56" s="285"/>
      <c r="B56" s="288"/>
      <c r="C56" s="6"/>
      <c r="D56" s="7" t="s">
        <v>48</v>
      </c>
      <c r="E56" s="8"/>
      <c r="F56" s="24">
        <v>0</v>
      </c>
      <c r="G56" s="24">
        <v>0</v>
      </c>
      <c r="H56" s="24">
        <f t="shared" si="4"/>
        <v>0</v>
      </c>
      <c r="I56" s="50"/>
    </row>
    <row r="57" spans="1:9" x14ac:dyDescent="0.15">
      <c r="A57" s="285"/>
      <c r="B57" s="288"/>
      <c r="C57" s="6"/>
      <c r="D57" s="7" t="s">
        <v>39</v>
      </c>
      <c r="E57" s="8"/>
      <c r="F57" s="24">
        <v>44000</v>
      </c>
      <c r="G57" s="24">
        <v>44000</v>
      </c>
      <c r="H57" s="24">
        <f>F57-G57</f>
        <v>0</v>
      </c>
      <c r="I57" s="50" t="s">
        <v>165</v>
      </c>
    </row>
    <row r="58" spans="1:9" x14ac:dyDescent="0.15">
      <c r="A58" s="285"/>
      <c r="B58" s="288"/>
      <c r="C58" s="6"/>
      <c r="D58" s="7" t="s">
        <v>49</v>
      </c>
      <c r="E58" s="8"/>
      <c r="F58" s="24">
        <v>0</v>
      </c>
      <c r="G58" s="24">
        <v>0</v>
      </c>
      <c r="H58" s="24">
        <f t="shared" ref="H58:H70" si="5">F58-G58</f>
        <v>0</v>
      </c>
      <c r="I58" s="50"/>
    </row>
    <row r="59" spans="1:9" x14ac:dyDescent="0.15">
      <c r="A59" s="285"/>
      <c r="B59" s="288"/>
      <c r="C59" s="6"/>
      <c r="D59" s="7" t="s">
        <v>50</v>
      </c>
      <c r="E59" s="8"/>
      <c r="F59" s="24">
        <v>50000</v>
      </c>
      <c r="G59" s="24">
        <v>80000</v>
      </c>
      <c r="H59" s="24">
        <f t="shared" si="5"/>
        <v>-30000</v>
      </c>
      <c r="I59" s="50" t="s">
        <v>143</v>
      </c>
    </row>
    <row r="60" spans="1:9" x14ac:dyDescent="0.15">
      <c r="A60" s="285"/>
      <c r="B60" s="288"/>
      <c r="C60" s="6"/>
      <c r="D60" s="7" t="s">
        <v>51</v>
      </c>
      <c r="E60" s="8"/>
      <c r="F60" s="24">
        <v>50000</v>
      </c>
      <c r="G60" s="24">
        <v>50000</v>
      </c>
      <c r="H60" s="24">
        <f t="shared" si="5"/>
        <v>0</v>
      </c>
      <c r="I60" s="50" t="s">
        <v>166</v>
      </c>
    </row>
    <row r="61" spans="1:9" x14ac:dyDescent="0.15">
      <c r="A61" s="285"/>
      <c r="B61" s="288"/>
      <c r="C61" s="6"/>
      <c r="D61" s="7" t="s">
        <v>52</v>
      </c>
      <c r="E61" s="8"/>
      <c r="F61" s="24">
        <v>10000</v>
      </c>
      <c r="G61" s="24">
        <v>10000</v>
      </c>
      <c r="H61" s="24">
        <f t="shared" si="5"/>
        <v>0</v>
      </c>
      <c r="I61" s="50"/>
    </row>
    <row r="62" spans="1:9" x14ac:dyDescent="0.15">
      <c r="A62" s="285"/>
      <c r="B62" s="288"/>
      <c r="C62" s="6"/>
      <c r="D62" s="1" t="s">
        <v>239</v>
      </c>
      <c r="E62" s="8"/>
      <c r="F62" s="24">
        <v>0</v>
      </c>
      <c r="G62" s="24">
        <v>0</v>
      </c>
      <c r="H62" s="24">
        <f t="shared" si="5"/>
        <v>0</v>
      </c>
      <c r="I62" s="50"/>
    </row>
    <row r="63" spans="1:9" x14ac:dyDescent="0.15">
      <c r="A63" s="285"/>
      <c r="B63" s="288"/>
      <c r="C63" s="6"/>
      <c r="D63" s="7" t="s">
        <v>53</v>
      </c>
      <c r="E63" s="8"/>
      <c r="F63" s="24">
        <v>0</v>
      </c>
      <c r="G63" s="24">
        <v>0</v>
      </c>
      <c r="H63" s="24">
        <f t="shared" si="5"/>
        <v>0</v>
      </c>
      <c r="I63" s="50"/>
    </row>
    <row r="64" spans="1:9" x14ac:dyDescent="0.15">
      <c r="A64" s="285"/>
      <c r="B64" s="288"/>
      <c r="C64" s="6"/>
      <c r="D64" s="7" t="s">
        <v>54</v>
      </c>
      <c r="E64" s="8"/>
      <c r="F64" s="24">
        <v>20000</v>
      </c>
      <c r="G64" s="24">
        <v>20000</v>
      </c>
      <c r="H64" s="24">
        <f t="shared" si="5"/>
        <v>0</v>
      </c>
      <c r="I64" s="50"/>
    </row>
    <row r="65" spans="1:9" x14ac:dyDescent="0.15">
      <c r="A65" s="285"/>
      <c r="B65" s="288"/>
      <c r="C65" s="6"/>
      <c r="D65" s="7" t="s">
        <v>55</v>
      </c>
      <c r="E65" s="8"/>
      <c r="F65" s="24">
        <v>80000</v>
      </c>
      <c r="G65" s="24">
        <v>80000</v>
      </c>
      <c r="H65" s="24">
        <f t="shared" si="5"/>
        <v>0</v>
      </c>
      <c r="I65" s="50" t="s">
        <v>167</v>
      </c>
    </row>
    <row r="66" spans="1:9" x14ac:dyDescent="0.15">
      <c r="A66" s="285"/>
      <c r="B66" s="288"/>
      <c r="C66" s="6"/>
      <c r="D66" s="7" t="s">
        <v>56</v>
      </c>
      <c r="E66" s="8"/>
      <c r="F66" s="24">
        <v>80000</v>
      </c>
      <c r="G66" s="24">
        <v>80000</v>
      </c>
      <c r="H66" s="24">
        <f t="shared" si="5"/>
        <v>0</v>
      </c>
      <c r="I66" s="50" t="s">
        <v>243</v>
      </c>
    </row>
    <row r="67" spans="1:9" x14ac:dyDescent="0.15">
      <c r="A67" s="285"/>
      <c r="B67" s="288"/>
      <c r="C67" s="6"/>
      <c r="D67" s="7" t="s">
        <v>57</v>
      </c>
      <c r="E67" s="8"/>
      <c r="F67" s="24">
        <v>100000</v>
      </c>
      <c r="G67" s="24">
        <v>100000</v>
      </c>
      <c r="H67" s="24">
        <f t="shared" si="5"/>
        <v>0</v>
      </c>
      <c r="I67" s="50"/>
    </row>
    <row r="68" spans="1:9" x14ac:dyDescent="0.15">
      <c r="A68" s="285"/>
      <c r="B68" s="288"/>
      <c r="C68" s="6"/>
      <c r="D68" s="7" t="s">
        <v>58</v>
      </c>
      <c r="E68" s="8"/>
      <c r="F68" s="24">
        <v>20000</v>
      </c>
      <c r="G68" s="24">
        <v>20000</v>
      </c>
      <c r="H68" s="24">
        <f t="shared" si="5"/>
        <v>0</v>
      </c>
      <c r="I68" s="50" t="s">
        <v>149</v>
      </c>
    </row>
    <row r="69" spans="1:9" x14ac:dyDescent="0.15">
      <c r="A69" s="285"/>
      <c r="B69" s="288"/>
      <c r="C69" s="6"/>
      <c r="D69" s="7" t="s">
        <v>59</v>
      </c>
      <c r="E69" s="8"/>
      <c r="F69" s="24">
        <v>7000</v>
      </c>
      <c r="G69" s="24">
        <v>7000</v>
      </c>
      <c r="H69" s="24">
        <f t="shared" si="5"/>
        <v>0</v>
      </c>
      <c r="I69" s="50"/>
    </row>
    <row r="70" spans="1:9" x14ac:dyDescent="0.15">
      <c r="A70" s="285"/>
      <c r="B70" s="288"/>
      <c r="C70" s="6"/>
      <c r="D70" s="7" t="s">
        <v>240</v>
      </c>
      <c r="E70" s="8"/>
      <c r="F70" s="24">
        <v>6000</v>
      </c>
      <c r="G70" s="24">
        <v>6000</v>
      </c>
      <c r="H70" s="24">
        <f t="shared" si="5"/>
        <v>0</v>
      </c>
      <c r="I70" s="50"/>
    </row>
    <row r="71" spans="1:9" x14ac:dyDescent="0.15">
      <c r="A71" s="285"/>
      <c r="B71" s="288"/>
      <c r="C71" s="6"/>
      <c r="D71" s="7" t="s">
        <v>60</v>
      </c>
      <c r="E71" s="8"/>
      <c r="F71" s="24">
        <v>40000</v>
      </c>
      <c r="G71" s="24">
        <v>40000</v>
      </c>
      <c r="H71" s="24">
        <f t="shared" ref="H71" si="6">F71-G71</f>
        <v>0</v>
      </c>
      <c r="I71" s="50"/>
    </row>
    <row r="72" spans="1:9" x14ac:dyDescent="0.15">
      <c r="A72" s="285"/>
      <c r="B72" s="288"/>
      <c r="C72" s="69"/>
      <c r="D72" s="75" t="s">
        <v>42</v>
      </c>
      <c r="E72" s="76"/>
      <c r="F72" s="84">
        <v>10000</v>
      </c>
      <c r="G72" s="84">
        <v>10000</v>
      </c>
      <c r="H72" s="84">
        <f>F72-G72</f>
        <v>0</v>
      </c>
      <c r="I72" s="50"/>
    </row>
    <row r="73" spans="1:9" x14ac:dyDescent="0.15">
      <c r="A73" s="285"/>
      <c r="B73" s="288"/>
      <c r="C73" s="6" t="s">
        <v>61</v>
      </c>
      <c r="D73" s="7"/>
      <c r="E73" s="8"/>
      <c r="F73" s="63">
        <f>SUM(F74,F77)</f>
        <v>4700000</v>
      </c>
      <c r="G73" s="63">
        <f>SUM(G74,G77)</f>
        <v>4700000</v>
      </c>
      <c r="H73" s="63">
        <f t="shared" ref="H73" si="7">F73-G73</f>
        <v>0</v>
      </c>
      <c r="I73" s="50"/>
    </row>
    <row r="74" spans="1:9" x14ac:dyDescent="0.15">
      <c r="A74" s="285"/>
      <c r="B74" s="288"/>
      <c r="C74" s="6"/>
      <c r="D74" s="7" t="s">
        <v>62</v>
      </c>
      <c r="E74" s="8"/>
      <c r="F74" s="24">
        <f>SUM(F75:F76)</f>
        <v>4700000</v>
      </c>
      <c r="G74" s="24">
        <f>SUM(G75:G76)</f>
        <v>4700000</v>
      </c>
      <c r="H74" s="24">
        <f>F74-G74</f>
        <v>0</v>
      </c>
      <c r="I74" s="50"/>
    </row>
    <row r="75" spans="1:9" x14ac:dyDescent="0.15">
      <c r="A75" s="285"/>
      <c r="B75" s="288"/>
      <c r="C75" s="6"/>
      <c r="D75" s="7"/>
      <c r="E75" s="8" t="s">
        <v>63</v>
      </c>
      <c r="F75" s="24">
        <v>4700000</v>
      </c>
      <c r="G75" s="24">
        <v>4700000</v>
      </c>
      <c r="H75" s="24">
        <f>F75-G75</f>
        <v>0</v>
      </c>
      <c r="I75" s="50"/>
    </row>
    <row r="76" spans="1:9" x14ac:dyDescent="0.15">
      <c r="A76" s="285"/>
      <c r="B76" s="288"/>
      <c r="C76" s="6"/>
      <c r="D76" s="7"/>
      <c r="E76" s="8" t="s">
        <v>64</v>
      </c>
      <c r="F76" s="24"/>
      <c r="G76" s="24"/>
      <c r="H76" s="24"/>
      <c r="I76" s="50"/>
    </row>
    <row r="77" spans="1:9" x14ac:dyDescent="0.15">
      <c r="A77" s="285"/>
      <c r="B77" s="288"/>
      <c r="C77" s="69"/>
      <c r="D77" s="75" t="s">
        <v>65</v>
      </c>
      <c r="E77" s="76"/>
      <c r="F77" s="84"/>
      <c r="G77" s="84"/>
      <c r="H77" s="84"/>
      <c r="I77" s="50"/>
    </row>
    <row r="78" spans="1:9" x14ac:dyDescent="0.15">
      <c r="A78" s="285"/>
      <c r="B78" s="288"/>
      <c r="C78" s="83" t="s">
        <v>66</v>
      </c>
      <c r="D78" s="79"/>
      <c r="E78" s="80"/>
      <c r="F78" s="85">
        <v>0</v>
      </c>
      <c r="G78" s="85">
        <v>0</v>
      </c>
      <c r="H78" s="85">
        <f t="shared" ref="H78:H80" si="8">F78-G78</f>
        <v>0</v>
      </c>
      <c r="I78" s="50"/>
    </row>
    <row r="79" spans="1:9" x14ac:dyDescent="0.15">
      <c r="A79" s="285"/>
      <c r="B79" s="288"/>
      <c r="C79" s="83" t="s">
        <v>67</v>
      </c>
      <c r="D79" s="79"/>
      <c r="E79" s="80"/>
      <c r="F79" s="85">
        <v>0</v>
      </c>
      <c r="G79" s="85">
        <v>0</v>
      </c>
      <c r="H79" s="85">
        <f t="shared" si="8"/>
        <v>0</v>
      </c>
      <c r="I79" s="50"/>
    </row>
    <row r="80" spans="1:9" x14ac:dyDescent="0.15">
      <c r="A80" s="285"/>
      <c r="B80" s="288"/>
      <c r="C80" s="6" t="s">
        <v>68</v>
      </c>
      <c r="D80" s="7"/>
      <c r="E80" s="8"/>
      <c r="F80" s="63">
        <f>SUM(F81:F82)</f>
        <v>0</v>
      </c>
      <c r="G80" s="63">
        <f>SUM(G81:G82)</f>
        <v>0</v>
      </c>
      <c r="H80" s="63">
        <f t="shared" si="8"/>
        <v>0</v>
      </c>
      <c r="I80" s="50"/>
    </row>
    <row r="81" spans="1:9" x14ac:dyDescent="0.15">
      <c r="A81" s="285"/>
      <c r="B81" s="288"/>
      <c r="C81" s="6"/>
      <c r="D81" s="7" t="s">
        <v>69</v>
      </c>
      <c r="E81" s="8"/>
      <c r="F81" s="24"/>
      <c r="G81" s="24"/>
      <c r="H81" s="24"/>
      <c r="I81" s="50"/>
    </row>
    <row r="82" spans="1:9" x14ac:dyDescent="0.15">
      <c r="A82" s="285"/>
      <c r="B82" s="288"/>
      <c r="C82" s="6"/>
      <c r="D82" s="7" t="s">
        <v>42</v>
      </c>
      <c r="E82" s="8"/>
      <c r="F82" s="24"/>
      <c r="G82" s="24"/>
      <c r="H82" s="24"/>
      <c r="I82" s="50"/>
    </row>
    <row r="83" spans="1:9" x14ac:dyDescent="0.15">
      <c r="A83" s="285"/>
      <c r="B83" s="289"/>
      <c r="C83" s="12" t="s">
        <v>70</v>
      </c>
      <c r="D83" s="11"/>
      <c r="E83" s="11"/>
      <c r="F83" s="28">
        <f>SUM(F33,F40,F51,F73,F78:F80)</f>
        <v>18698600</v>
      </c>
      <c r="G83" s="28">
        <f>SUM(G33,G40,G51,G73,G78:G80)</f>
        <v>18254000</v>
      </c>
      <c r="H83" s="28">
        <f>F83-G83</f>
        <v>444600</v>
      </c>
      <c r="I83" s="55"/>
    </row>
    <row r="84" spans="1:9" x14ac:dyDescent="0.15">
      <c r="A84" s="286"/>
      <c r="B84" s="282" t="s">
        <v>71</v>
      </c>
      <c r="C84" s="283"/>
      <c r="D84" s="283"/>
      <c r="E84" s="284"/>
      <c r="F84" s="24">
        <f>F32-F83</f>
        <v>-5398600</v>
      </c>
      <c r="G84" s="24">
        <f>G32-G83</f>
        <v>-3854000</v>
      </c>
      <c r="H84" s="24">
        <f>H32-H83</f>
        <v>-1544600</v>
      </c>
      <c r="I84" s="50"/>
    </row>
    <row r="85" spans="1:9" x14ac:dyDescent="0.15">
      <c r="A85" s="285" t="s">
        <v>72</v>
      </c>
      <c r="B85" s="287" t="s">
        <v>3</v>
      </c>
      <c r="C85" s="3" t="s">
        <v>73</v>
      </c>
      <c r="D85" s="7"/>
      <c r="E85" s="8"/>
      <c r="F85" s="27"/>
      <c r="G85" s="27"/>
      <c r="H85" s="27"/>
      <c r="I85" s="56"/>
    </row>
    <row r="86" spans="1:9" x14ac:dyDescent="0.15">
      <c r="A86" s="285"/>
      <c r="B86" s="287"/>
      <c r="C86" s="6"/>
      <c r="D86" s="7" t="s">
        <v>73</v>
      </c>
      <c r="E86" s="8"/>
      <c r="F86" s="24"/>
      <c r="G86" s="24"/>
      <c r="H86" s="24"/>
      <c r="I86" s="50"/>
    </row>
    <row r="87" spans="1:9" x14ac:dyDescent="0.15">
      <c r="A87" s="285"/>
      <c r="B87" s="287"/>
      <c r="C87" s="69"/>
      <c r="D87" s="75" t="s">
        <v>74</v>
      </c>
      <c r="E87" s="76"/>
      <c r="F87" s="84"/>
      <c r="G87" s="84"/>
      <c r="H87" s="84"/>
      <c r="I87" s="50"/>
    </row>
    <row r="88" spans="1:9" x14ac:dyDescent="0.15">
      <c r="A88" s="285"/>
      <c r="B88" s="288"/>
      <c r="C88" s="6" t="s">
        <v>75</v>
      </c>
      <c r="D88" s="7"/>
      <c r="E88" s="8"/>
      <c r="F88" s="24"/>
      <c r="G88" s="24"/>
      <c r="H88" s="24"/>
      <c r="I88" s="50"/>
    </row>
    <row r="89" spans="1:9" x14ac:dyDescent="0.15">
      <c r="A89" s="285"/>
      <c r="B89" s="288"/>
      <c r="C89" s="6"/>
      <c r="D89" s="7" t="s">
        <v>75</v>
      </c>
      <c r="E89" s="8"/>
      <c r="F89" s="24"/>
      <c r="G89" s="24"/>
      <c r="H89" s="24"/>
      <c r="I89" s="50"/>
    </row>
    <row r="90" spans="1:9" x14ac:dyDescent="0.15">
      <c r="A90" s="285"/>
      <c r="B90" s="288"/>
      <c r="C90" s="69"/>
      <c r="D90" s="75" t="s">
        <v>76</v>
      </c>
      <c r="E90" s="76"/>
      <c r="F90" s="84"/>
      <c r="G90" s="84"/>
      <c r="H90" s="84"/>
      <c r="I90" s="50"/>
    </row>
    <row r="91" spans="1:9" x14ac:dyDescent="0.15">
      <c r="A91" s="285"/>
      <c r="B91" s="288"/>
      <c r="C91" s="83" t="s">
        <v>77</v>
      </c>
      <c r="D91" s="79"/>
      <c r="E91" s="80"/>
      <c r="F91" s="87"/>
      <c r="G91" s="87"/>
      <c r="H91" s="87"/>
      <c r="I91" s="50"/>
    </row>
    <row r="92" spans="1:9" x14ac:dyDescent="0.15">
      <c r="A92" s="285"/>
      <c r="B92" s="288"/>
      <c r="C92" s="8" t="s">
        <v>78</v>
      </c>
      <c r="D92" s="8"/>
      <c r="E92" s="8"/>
      <c r="F92" s="24"/>
      <c r="G92" s="24"/>
      <c r="H92" s="24"/>
      <c r="I92" s="50"/>
    </row>
    <row r="93" spans="1:9" x14ac:dyDescent="0.15">
      <c r="A93" s="285"/>
      <c r="B93" s="288"/>
      <c r="C93" s="7"/>
      <c r="D93" s="7" t="s">
        <v>79</v>
      </c>
      <c r="E93" s="8"/>
      <c r="F93" s="24"/>
      <c r="G93" s="24"/>
      <c r="H93" s="24"/>
      <c r="I93" s="50"/>
    </row>
    <row r="94" spans="1:9" x14ac:dyDescent="0.15">
      <c r="A94" s="285"/>
      <c r="B94" s="288"/>
      <c r="C94" s="69"/>
      <c r="D94" s="75" t="s">
        <v>80</v>
      </c>
      <c r="E94" s="76"/>
      <c r="F94" s="84"/>
      <c r="G94" s="84"/>
      <c r="H94" s="84"/>
      <c r="I94" s="50"/>
    </row>
    <row r="95" spans="1:9" x14ac:dyDescent="0.15">
      <c r="A95" s="285"/>
      <c r="B95" s="288"/>
      <c r="C95" s="13" t="s">
        <v>81</v>
      </c>
      <c r="D95" s="7"/>
      <c r="E95" s="8"/>
      <c r="F95" s="24"/>
      <c r="G95" s="24"/>
      <c r="H95" s="24"/>
      <c r="I95" s="50"/>
    </row>
    <row r="96" spans="1:9" x14ac:dyDescent="0.15">
      <c r="A96" s="285"/>
      <c r="B96" s="288"/>
      <c r="C96" s="12" t="s">
        <v>82</v>
      </c>
      <c r="D96" s="12"/>
      <c r="E96" s="12"/>
      <c r="F96" s="28">
        <f>SUM(F85:F95)</f>
        <v>0</v>
      </c>
      <c r="G96" s="28">
        <f>SUM(G85:G95)</f>
        <v>0</v>
      </c>
      <c r="H96" s="28">
        <f t="shared" ref="H96" si="9">SUM(H85:H95)</f>
        <v>0</v>
      </c>
      <c r="I96" s="55"/>
    </row>
    <row r="97" spans="1:9" x14ac:dyDescent="0.15">
      <c r="A97" s="285"/>
      <c r="B97" s="288" t="s">
        <v>28</v>
      </c>
      <c r="C97" s="70" t="s">
        <v>83</v>
      </c>
      <c r="D97" s="71"/>
      <c r="E97" s="72"/>
      <c r="F97" s="89"/>
      <c r="G97" s="89"/>
      <c r="H97" s="89"/>
      <c r="I97" s="50"/>
    </row>
    <row r="98" spans="1:9" x14ac:dyDescent="0.15">
      <c r="A98" s="285"/>
      <c r="B98" s="288"/>
      <c r="C98" s="6" t="s">
        <v>84</v>
      </c>
      <c r="D98" s="7"/>
      <c r="E98" s="8"/>
      <c r="F98" s="24">
        <f>SUM(F99:F103)</f>
        <v>0</v>
      </c>
      <c r="G98" s="24">
        <f t="shared" ref="G98" si="10">SUM(G99:G103)</f>
        <v>0</v>
      </c>
      <c r="H98" s="24">
        <f>F98-G98</f>
        <v>0</v>
      </c>
      <c r="I98" s="50"/>
    </row>
    <row r="99" spans="1:9" x14ac:dyDescent="0.15">
      <c r="A99" s="285"/>
      <c r="B99" s="288"/>
      <c r="C99" s="6"/>
      <c r="D99" s="7" t="s">
        <v>85</v>
      </c>
      <c r="E99" s="8"/>
      <c r="F99" s="24"/>
      <c r="G99" s="24"/>
      <c r="H99" s="24"/>
      <c r="I99" s="50"/>
    </row>
    <row r="100" spans="1:9" x14ac:dyDescent="0.15">
      <c r="A100" s="285"/>
      <c r="B100" s="288"/>
      <c r="C100" s="6"/>
      <c r="D100" s="7" t="s">
        <v>86</v>
      </c>
      <c r="E100" s="8"/>
      <c r="F100" s="24"/>
      <c r="G100" s="24"/>
      <c r="H100" s="24"/>
      <c r="I100" s="50"/>
    </row>
    <row r="101" spans="1:9" x14ac:dyDescent="0.15">
      <c r="A101" s="285"/>
      <c r="B101" s="288"/>
      <c r="C101" s="6"/>
      <c r="D101" s="7" t="s">
        <v>87</v>
      </c>
      <c r="E101" s="8"/>
      <c r="F101" s="24"/>
      <c r="G101" s="24"/>
      <c r="H101" s="24"/>
      <c r="I101" s="50"/>
    </row>
    <row r="102" spans="1:9" x14ac:dyDescent="0.15">
      <c r="A102" s="285"/>
      <c r="B102" s="288"/>
      <c r="C102" s="6"/>
      <c r="D102" s="7" t="s">
        <v>88</v>
      </c>
      <c r="E102" s="8"/>
      <c r="F102" s="24"/>
      <c r="G102" s="24"/>
      <c r="H102" s="24"/>
      <c r="I102" s="50"/>
    </row>
    <row r="103" spans="1:9" x14ac:dyDescent="0.15">
      <c r="A103" s="285"/>
      <c r="B103" s="288"/>
      <c r="C103" s="69"/>
      <c r="D103" s="75" t="s">
        <v>241</v>
      </c>
      <c r="E103" s="76"/>
      <c r="F103" s="84"/>
      <c r="G103" s="84"/>
      <c r="H103" s="84"/>
      <c r="I103" s="50"/>
    </row>
    <row r="104" spans="1:9" x14ac:dyDescent="0.15">
      <c r="A104" s="285"/>
      <c r="B104" s="288"/>
      <c r="C104" s="83" t="s">
        <v>89</v>
      </c>
      <c r="D104" s="79"/>
      <c r="E104" s="80"/>
      <c r="F104" s="87"/>
      <c r="G104" s="87"/>
      <c r="H104" s="87"/>
      <c r="I104" s="50"/>
    </row>
    <row r="105" spans="1:9" x14ac:dyDescent="0.15">
      <c r="A105" s="285"/>
      <c r="B105" s="288"/>
      <c r="C105" s="83" t="s">
        <v>90</v>
      </c>
      <c r="D105" s="79"/>
      <c r="E105" s="80"/>
      <c r="F105" s="87"/>
      <c r="G105" s="87"/>
      <c r="H105" s="87"/>
      <c r="I105" s="50"/>
    </row>
    <row r="106" spans="1:9" x14ac:dyDescent="0.15">
      <c r="A106" s="285"/>
      <c r="B106" s="288"/>
      <c r="C106" s="13" t="s">
        <v>91</v>
      </c>
      <c r="D106" s="14"/>
      <c r="E106" s="15"/>
      <c r="F106" s="24"/>
      <c r="G106" s="24"/>
      <c r="H106" s="24"/>
      <c r="I106" s="50"/>
    </row>
    <row r="107" spans="1:9" x14ac:dyDescent="0.15">
      <c r="A107" s="285"/>
      <c r="B107" s="289"/>
      <c r="C107" s="8" t="s">
        <v>92</v>
      </c>
      <c r="D107" s="8"/>
      <c r="E107" s="8"/>
      <c r="F107" s="28">
        <f>SUM(F97:F98,F104:F106)</f>
        <v>0</v>
      </c>
      <c r="G107" s="28">
        <f t="shared" ref="G107" si="11">SUM(G97:G98,G104:G106)</f>
        <v>0</v>
      </c>
      <c r="H107" s="28">
        <f>F107-G107</f>
        <v>0</v>
      </c>
      <c r="I107" s="55"/>
    </row>
    <row r="108" spans="1:9" x14ac:dyDescent="0.15">
      <c r="A108" s="286"/>
      <c r="B108" s="282" t="s">
        <v>93</v>
      </c>
      <c r="C108" s="283"/>
      <c r="D108" s="283"/>
      <c r="E108" s="284"/>
      <c r="F108" s="28">
        <f>F96-F107</f>
        <v>0</v>
      </c>
      <c r="G108" s="28">
        <f>G96-G107</f>
        <v>0</v>
      </c>
      <c r="H108" s="28">
        <f>F108-G108</f>
        <v>0</v>
      </c>
      <c r="I108" s="55"/>
    </row>
    <row r="109" spans="1:9" x14ac:dyDescent="0.15">
      <c r="A109" s="285" t="s">
        <v>94</v>
      </c>
      <c r="B109" s="287" t="s">
        <v>3</v>
      </c>
      <c r="C109" s="3" t="s">
        <v>95</v>
      </c>
      <c r="D109" s="7"/>
      <c r="E109" s="8"/>
      <c r="F109" s="24"/>
      <c r="G109" s="24"/>
      <c r="H109" s="24"/>
      <c r="I109" s="50"/>
    </row>
    <row r="110" spans="1:9" x14ac:dyDescent="0.15">
      <c r="A110" s="285"/>
      <c r="B110" s="288"/>
      <c r="C110" s="6" t="s">
        <v>96</v>
      </c>
      <c r="D110" s="7"/>
      <c r="E110" s="8"/>
      <c r="F110" s="24"/>
      <c r="G110" s="24"/>
      <c r="H110" s="24"/>
      <c r="I110" s="50"/>
    </row>
    <row r="111" spans="1:9" x14ac:dyDescent="0.15">
      <c r="A111" s="285"/>
      <c r="B111" s="288"/>
      <c r="C111" s="6" t="s">
        <v>97</v>
      </c>
      <c r="D111" s="7"/>
      <c r="E111" s="8"/>
      <c r="F111" s="24"/>
      <c r="G111" s="24"/>
      <c r="H111" s="24"/>
      <c r="I111" s="50"/>
    </row>
    <row r="112" spans="1:9" x14ac:dyDescent="0.15">
      <c r="A112" s="285"/>
      <c r="B112" s="288"/>
      <c r="C112" s="6" t="s">
        <v>98</v>
      </c>
      <c r="D112" s="7"/>
      <c r="E112" s="8"/>
      <c r="F112" s="24"/>
      <c r="G112" s="24"/>
      <c r="H112" s="24"/>
      <c r="I112" s="50"/>
    </row>
    <row r="113" spans="1:9" x14ac:dyDescent="0.15">
      <c r="A113" s="285"/>
      <c r="B113" s="288"/>
      <c r="C113" s="6" t="s">
        <v>99</v>
      </c>
      <c r="D113" s="7"/>
      <c r="E113" s="8"/>
      <c r="F113" s="24"/>
      <c r="G113" s="24"/>
      <c r="H113" s="24"/>
      <c r="I113" s="50"/>
    </row>
    <row r="114" spans="1:9" x14ac:dyDescent="0.15">
      <c r="A114" s="285"/>
      <c r="B114" s="288"/>
      <c r="C114" s="6" t="s">
        <v>100</v>
      </c>
      <c r="D114" s="7"/>
      <c r="E114" s="8"/>
      <c r="F114" s="24">
        <v>0</v>
      </c>
      <c r="G114" s="24">
        <v>100000</v>
      </c>
      <c r="H114" s="24">
        <f>F114-G114</f>
        <v>-100000</v>
      </c>
      <c r="I114" s="50"/>
    </row>
    <row r="115" spans="1:9" x14ac:dyDescent="0.15">
      <c r="A115" s="285"/>
      <c r="B115" s="288"/>
      <c r="C115" s="6" t="s">
        <v>181</v>
      </c>
      <c r="D115" s="7"/>
      <c r="E115" s="8"/>
      <c r="F115" s="24">
        <v>5800000</v>
      </c>
      <c r="G115" s="24">
        <v>3220000</v>
      </c>
      <c r="H115" s="24">
        <f>F115-G115</f>
        <v>2580000</v>
      </c>
      <c r="I115" s="50" t="s">
        <v>197</v>
      </c>
    </row>
    <row r="116" spans="1:9" x14ac:dyDescent="0.15">
      <c r="A116" s="285"/>
      <c r="B116" s="288"/>
      <c r="C116" s="13" t="s">
        <v>101</v>
      </c>
      <c r="D116" s="14"/>
      <c r="E116" s="15"/>
      <c r="F116" s="24"/>
      <c r="G116" s="24"/>
      <c r="H116" s="24"/>
      <c r="I116" s="50"/>
    </row>
    <row r="117" spans="1:9" x14ac:dyDescent="0.15">
      <c r="A117" s="285"/>
      <c r="B117" s="288"/>
      <c r="C117" s="16" t="s">
        <v>102</v>
      </c>
      <c r="D117" s="16"/>
      <c r="E117" s="16"/>
      <c r="F117" s="28">
        <f>SUM(F109:F116)</f>
        <v>5800000</v>
      </c>
      <c r="G117" s="28">
        <f>SUM(G109:G116)</f>
        <v>3320000</v>
      </c>
      <c r="H117" s="28">
        <f>F117-G117</f>
        <v>2480000</v>
      </c>
      <c r="I117" s="55"/>
    </row>
    <row r="118" spans="1:9" x14ac:dyDescent="0.15">
      <c r="A118" s="285"/>
      <c r="B118" s="288" t="s">
        <v>28</v>
      </c>
      <c r="C118" s="3" t="s">
        <v>103</v>
      </c>
      <c r="D118" s="7"/>
      <c r="E118" s="8"/>
      <c r="F118" s="24"/>
      <c r="G118" s="24"/>
      <c r="H118" s="24"/>
      <c r="I118" s="50"/>
    </row>
    <row r="119" spans="1:9" x14ac:dyDescent="0.15">
      <c r="A119" s="285"/>
      <c r="B119" s="288"/>
      <c r="C119" s="6" t="s">
        <v>104</v>
      </c>
      <c r="D119" s="7"/>
      <c r="E119" s="8"/>
      <c r="F119" s="24">
        <v>0</v>
      </c>
      <c r="G119" s="24">
        <v>100000</v>
      </c>
      <c r="H119" s="24">
        <f>F119-G119</f>
        <v>-100000</v>
      </c>
      <c r="I119" s="50"/>
    </row>
    <row r="120" spans="1:9" x14ac:dyDescent="0.15">
      <c r="A120" s="285"/>
      <c r="B120" s="288"/>
      <c r="C120" s="6" t="s">
        <v>105</v>
      </c>
      <c r="D120" s="7"/>
      <c r="E120" s="8"/>
      <c r="F120" s="24"/>
      <c r="G120" s="24"/>
      <c r="H120" s="24"/>
      <c r="I120" s="50"/>
    </row>
    <row r="121" spans="1:9" x14ac:dyDescent="0.15">
      <c r="A121" s="285"/>
      <c r="B121" s="288"/>
      <c r="C121" s="6" t="s">
        <v>106</v>
      </c>
      <c r="D121" s="7"/>
      <c r="E121" s="8"/>
      <c r="F121" s="24"/>
      <c r="G121" s="24"/>
      <c r="H121" s="24"/>
      <c r="I121" s="50"/>
    </row>
    <row r="122" spans="1:9" x14ac:dyDescent="0.15">
      <c r="A122" s="285"/>
      <c r="B122" s="288"/>
      <c r="C122" s="6" t="s">
        <v>107</v>
      </c>
      <c r="D122" s="7"/>
      <c r="E122" s="8"/>
      <c r="F122" s="24">
        <v>48000</v>
      </c>
      <c r="G122" s="24">
        <v>0</v>
      </c>
      <c r="H122" s="24">
        <f>F122-G122</f>
        <v>48000</v>
      </c>
      <c r="I122" s="50" t="s">
        <v>248</v>
      </c>
    </row>
    <row r="123" spans="1:9" x14ac:dyDescent="0.15">
      <c r="A123" s="285"/>
      <c r="B123" s="289"/>
      <c r="C123" s="6" t="s">
        <v>182</v>
      </c>
      <c r="D123" s="7"/>
      <c r="E123" s="8"/>
      <c r="F123" s="24"/>
      <c r="G123" s="24"/>
      <c r="H123" s="24"/>
      <c r="I123" s="50"/>
    </row>
    <row r="124" spans="1:9" x14ac:dyDescent="0.15">
      <c r="A124" s="285"/>
      <c r="B124" s="289"/>
      <c r="C124" s="13" t="s">
        <v>108</v>
      </c>
      <c r="D124" s="14"/>
      <c r="E124" s="15"/>
      <c r="F124" s="29"/>
      <c r="G124" s="29"/>
      <c r="H124" s="29"/>
      <c r="I124" s="57"/>
    </row>
    <row r="125" spans="1:9" x14ac:dyDescent="0.15">
      <c r="A125" s="285"/>
      <c r="B125" s="289"/>
      <c r="C125" s="12" t="s">
        <v>109</v>
      </c>
      <c r="D125" s="12"/>
      <c r="E125" s="12"/>
      <c r="F125" s="24">
        <f>SUM(F118:F124)</f>
        <v>48000</v>
      </c>
      <c r="G125" s="24">
        <f>SUM(G118:G124)</f>
        <v>100000</v>
      </c>
      <c r="H125" s="24">
        <f t="shared" ref="H125:H130" si="12">F125-G125</f>
        <v>-52000</v>
      </c>
      <c r="I125" s="50"/>
    </row>
    <row r="126" spans="1:9" x14ac:dyDescent="0.15">
      <c r="A126" s="285"/>
      <c r="B126" s="282" t="s">
        <v>110</v>
      </c>
      <c r="C126" s="283"/>
      <c r="D126" s="283"/>
      <c r="E126" s="284"/>
      <c r="F126" s="28">
        <f>F117-F125</f>
        <v>5752000</v>
      </c>
      <c r="G126" s="28">
        <f>G117-G125</f>
        <v>3220000</v>
      </c>
      <c r="H126" s="28">
        <f t="shared" si="12"/>
        <v>2532000</v>
      </c>
      <c r="I126" s="55"/>
    </row>
    <row r="127" spans="1:9" x14ac:dyDescent="0.15">
      <c r="A127" s="36" t="s">
        <v>111</v>
      </c>
      <c r="B127" s="37"/>
      <c r="C127" s="38"/>
      <c r="D127" s="38"/>
      <c r="E127" s="38"/>
      <c r="F127" s="29">
        <v>353400</v>
      </c>
      <c r="G127" s="29">
        <v>277937</v>
      </c>
      <c r="H127" s="28">
        <f t="shared" si="12"/>
        <v>75463</v>
      </c>
      <c r="I127" s="55"/>
    </row>
    <row r="128" spans="1:9" x14ac:dyDescent="0.15">
      <c r="A128" s="20" t="s">
        <v>112</v>
      </c>
      <c r="B128" s="21"/>
      <c r="C128" s="22"/>
      <c r="D128" s="22"/>
      <c r="E128" s="22"/>
      <c r="F128" s="29">
        <f>F84+F108+F126-F127</f>
        <v>0</v>
      </c>
      <c r="G128" s="29">
        <f>G84+G108+G126-G127</f>
        <v>-911937</v>
      </c>
      <c r="H128" s="29">
        <f t="shared" si="12"/>
        <v>911937</v>
      </c>
      <c r="I128" s="57"/>
    </row>
    <row r="129" spans="1:9" x14ac:dyDescent="0.15">
      <c r="A129" s="36" t="s">
        <v>113</v>
      </c>
      <c r="B129" s="37"/>
      <c r="C129" s="38"/>
      <c r="D129" s="38"/>
      <c r="E129" s="38"/>
      <c r="F129" s="28">
        <f>G130</f>
        <v>100000</v>
      </c>
      <c r="G129" s="28">
        <v>1011937</v>
      </c>
      <c r="H129" s="28">
        <f t="shared" si="12"/>
        <v>-911937</v>
      </c>
      <c r="I129" s="55"/>
    </row>
    <row r="130" spans="1:9" x14ac:dyDescent="0.15">
      <c r="A130" s="282" t="s">
        <v>114</v>
      </c>
      <c r="B130" s="283"/>
      <c r="C130" s="283"/>
      <c r="D130" s="283"/>
      <c r="E130" s="284"/>
      <c r="F130" s="28">
        <f>F128+F129</f>
        <v>100000</v>
      </c>
      <c r="G130" s="28">
        <f>G128+G129</f>
        <v>100000</v>
      </c>
      <c r="H130" s="28">
        <f t="shared" si="12"/>
        <v>0</v>
      </c>
      <c r="I130" s="57"/>
    </row>
    <row r="131" spans="1:9" x14ac:dyDescent="0.15">
      <c r="F131" s="30"/>
      <c r="G131" s="30"/>
      <c r="H131" s="30"/>
      <c r="I131" s="60"/>
    </row>
    <row r="132" spans="1:9" x14ac:dyDescent="0.15">
      <c r="A132" s="1" t="s">
        <v>125</v>
      </c>
    </row>
    <row r="134" spans="1:9" x14ac:dyDescent="0.15">
      <c r="A134" s="23"/>
    </row>
    <row r="135" spans="1:9" x14ac:dyDescent="0.15">
      <c r="A135" s="23"/>
    </row>
    <row r="136" spans="1:9" x14ac:dyDescent="0.15">
      <c r="A136" s="23"/>
    </row>
  </sheetData>
  <mergeCells count="16">
    <mergeCell ref="A130:E130"/>
    <mergeCell ref="A85:A108"/>
    <mergeCell ref="B85:B96"/>
    <mergeCell ref="B97:B107"/>
    <mergeCell ref="B108:E108"/>
    <mergeCell ref="A109:A126"/>
    <mergeCell ref="B109:B117"/>
    <mergeCell ref="B118:B125"/>
    <mergeCell ref="B126:E126"/>
    <mergeCell ref="A2:I2"/>
    <mergeCell ref="A3:I3"/>
    <mergeCell ref="A5:C5"/>
    <mergeCell ref="A6:A84"/>
    <mergeCell ref="B6:B32"/>
    <mergeCell ref="B33:B83"/>
    <mergeCell ref="B84:E84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I136"/>
  <sheetViews>
    <sheetView topLeftCell="A103" zoomScaleNormal="100" workbookViewId="0">
      <selection activeCell="F102" sqref="F102:H103"/>
    </sheetView>
  </sheetViews>
  <sheetFormatPr defaultColWidth="9" defaultRowHeight="12" x14ac:dyDescent="0.15"/>
  <cols>
    <col min="1" max="4" width="2.625" style="1" customWidth="1"/>
    <col min="5" max="5" width="28.625" style="1" customWidth="1"/>
    <col min="6" max="6" width="11.75" style="25" bestFit="1" customWidth="1"/>
    <col min="7" max="8" width="11.75" style="25" customWidth="1"/>
    <col min="9" max="9" width="21.875" style="61" customWidth="1"/>
    <col min="10" max="16384" width="9" style="1"/>
  </cols>
  <sheetData>
    <row r="1" spans="1:9" ht="13.5" x14ac:dyDescent="0.15">
      <c r="A1" s="32" t="s">
        <v>220</v>
      </c>
      <c r="I1" s="58"/>
    </row>
    <row r="2" spans="1:9" ht="18" customHeight="1" x14ac:dyDescent="0.15">
      <c r="A2" s="293" t="s">
        <v>223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15">
      <c r="I4" s="58" t="s">
        <v>0</v>
      </c>
    </row>
    <row r="5" spans="1:9" x14ac:dyDescent="0.15">
      <c r="A5" s="294" t="s">
        <v>1</v>
      </c>
      <c r="B5" s="295"/>
      <c r="C5" s="295"/>
      <c r="D5" s="44"/>
      <c r="E5" s="44"/>
      <c r="F5" s="33" t="s">
        <v>235</v>
      </c>
      <c r="G5" s="26" t="s">
        <v>236</v>
      </c>
      <c r="H5" s="26" t="s">
        <v>115</v>
      </c>
      <c r="I5" s="59" t="s">
        <v>116</v>
      </c>
    </row>
    <row r="6" spans="1:9" x14ac:dyDescent="0.15">
      <c r="A6" s="296" t="s">
        <v>2</v>
      </c>
      <c r="B6" s="288" t="s">
        <v>3</v>
      </c>
      <c r="C6" s="3" t="s">
        <v>4</v>
      </c>
      <c r="D6" s="4"/>
      <c r="E6" s="5"/>
      <c r="F6" s="68">
        <f>さくらんぼ!F6</f>
        <v>0</v>
      </c>
      <c r="G6" s="68">
        <f>さくらんぼ!G6</f>
        <v>0</v>
      </c>
      <c r="H6" s="27">
        <f>さくらんぼ!H6</f>
        <v>0</v>
      </c>
      <c r="I6" s="51"/>
    </row>
    <row r="7" spans="1:9" x14ac:dyDescent="0.15">
      <c r="A7" s="285"/>
      <c r="B7" s="288"/>
      <c r="C7" s="6" t="s">
        <v>5</v>
      </c>
      <c r="D7" s="7"/>
      <c r="E7" s="8"/>
      <c r="F7" s="65">
        <f>さくらんぼ!F7</f>
        <v>50010000</v>
      </c>
      <c r="G7" s="65">
        <f>さくらんぼ!G7</f>
        <v>49740000</v>
      </c>
      <c r="H7" s="24">
        <f>さくらんぼ!H7</f>
        <v>270000</v>
      </c>
      <c r="I7" s="52"/>
    </row>
    <row r="8" spans="1:9" x14ac:dyDescent="0.15">
      <c r="A8" s="285"/>
      <c r="B8" s="288"/>
      <c r="C8" s="6"/>
      <c r="D8" s="8" t="s">
        <v>6</v>
      </c>
      <c r="F8" s="34">
        <f>さくらんぼ!F8</f>
        <v>43000000</v>
      </c>
      <c r="G8" s="34">
        <f>さくらんぼ!G8</f>
        <v>42230000</v>
      </c>
      <c r="H8" s="24">
        <f>さくらんぼ!H8</f>
        <v>770000</v>
      </c>
      <c r="I8" s="52"/>
    </row>
    <row r="9" spans="1:9" x14ac:dyDescent="0.15">
      <c r="A9" s="285"/>
      <c r="B9" s="288"/>
      <c r="C9" s="6"/>
      <c r="D9" s="7"/>
      <c r="E9" s="1" t="s">
        <v>7</v>
      </c>
      <c r="F9" s="34">
        <f>さくらんぼ!F9</f>
        <v>43000000</v>
      </c>
      <c r="G9" s="34">
        <f>さくらんぼ!G9</f>
        <v>42230000</v>
      </c>
      <c r="H9" s="24">
        <f>さくらんぼ!H9</f>
        <v>770000</v>
      </c>
      <c r="I9" s="52" t="s">
        <v>157</v>
      </c>
    </row>
    <row r="10" spans="1:9" x14ac:dyDescent="0.15">
      <c r="A10" s="285"/>
      <c r="B10" s="288"/>
      <c r="C10" s="6"/>
      <c r="D10" s="7"/>
      <c r="E10" s="8" t="s">
        <v>8</v>
      </c>
      <c r="F10" s="34">
        <f>さくらんぼ!F10</f>
        <v>0</v>
      </c>
      <c r="G10" s="34">
        <f>さくらんぼ!G10</f>
        <v>0</v>
      </c>
      <c r="H10" s="24">
        <f>さくらんぼ!H10</f>
        <v>0</v>
      </c>
      <c r="I10" s="52"/>
    </row>
    <row r="11" spans="1:9" x14ac:dyDescent="0.15">
      <c r="A11" s="285"/>
      <c r="B11" s="288"/>
      <c r="C11" s="6"/>
      <c r="D11" s="7"/>
      <c r="E11" s="8" t="s">
        <v>9</v>
      </c>
      <c r="F11" s="34">
        <f>さくらんぼ!F11</f>
        <v>0</v>
      </c>
      <c r="G11" s="34">
        <f>さくらんぼ!G11</f>
        <v>0</v>
      </c>
      <c r="H11" s="24">
        <f>さくらんぼ!H11</f>
        <v>0</v>
      </c>
      <c r="I11" s="52"/>
    </row>
    <row r="12" spans="1:9" x14ac:dyDescent="0.15">
      <c r="A12" s="285"/>
      <c r="B12" s="288"/>
      <c r="C12" s="6"/>
      <c r="D12" s="7"/>
      <c r="E12" s="8" t="s">
        <v>10</v>
      </c>
      <c r="F12" s="34">
        <f>さくらんぼ!F12</f>
        <v>0</v>
      </c>
      <c r="G12" s="34">
        <f>さくらんぼ!G12</f>
        <v>0</v>
      </c>
      <c r="H12" s="24">
        <f>さくらんぼ!H12</f>
        <v>0</v>
      </c>
      <c r="I12" s="52"/>
    </row>
    <row r="13" spans="1:9" x14ac:dyDescent="0.15">
      <c r="A13" s="285"/>
      <c r="B13" s="288"/>
      <c r="C13" s="6"/>
      <c r="D13" s="7" t="s">
        <v>11</v>
      </c>
      <c r="E13" s="8"/>
      <c r="F13" s="34">
        <f>さくらんぼ!F13</f>
        <v>0</v>
      </c>
      <c r="G13" s="34">
        <f>さくらんぼ!G13</f>
        <v>0</v>
      </c>
      <c r="H13" s="24">
        <f>さくらんぼ!H13</f>
        <v>0</v>
      </c>
      <c r="I13" s="52"/>
    </row>
    <row r="14" spans="1:9" x14ac:dyDescent="0.15">
      <c r="A14" s="285"/>
      <c r="B14" s="288"/>
      <c r="C14" s="6"/>
      <c r="D14" s="7" t="s">
        <v>12</v>
      </c>
      <c r="E14" s="8"/>
      <c r="F14" s="34">
        <f>さくらんぼ!F14</f>
        <v>0</v>
      </c>
      <c r="G14" s="34">
        <f>さくらんぼ!G14</f>
        <v>0</v>
      </c>
      <c r="H14" s="24">
        <f>さくらんぼ!H14</f>
        <v>0</v>
      </c>
      <c r="I14" s="52"/>
    </row>
    <row r="15" spans="1:9" x14ac:dyDescent="0.15">
      <c r="A15" s="285"/>
      <c r="B15" s="288"/>
      <c r="C15" s="6"/>
      <c r="D15" s="7"/>
      <c r="E15" s="8" t="s">
        <v>13</v>
      </c>
      <c r="F15" s="34">
        <f>さくらんぼ!F15</f>
        <v>0</v>
      </c>
      <c r="G15" s="34">
        <f>さくらんぼ!G15</f>
        <v>0</v>
      </c>
      <c r="H15" s="24">
        <f>さくらんぼ!H15</f>
        <v>0</v>
      </c>
      <c r="I15" s="52"/>
    </row>
    <row r="16" spans="1:9" x14ac:dyDescent="0.15">
      <c r="A16" s="285"/>
      <c r="B16" s="288"/>
      <c r="C16" s="6"/>
      <c r="D16" s="7" t="s">
        <v>14</v>
      </c>
      <c r="E16" s="8"/>
      <c r="F16" s="34">
        <f>さくらんぼ!F16</f>
        <v>0</v>
      </c>
      <c r="G16" s="34">
        <f>さくらんぼ!G16</f>
        <v>0</v>
      </c>
      <c r="H16" s="24">
        <f>さくらんぼ!H16</f>
        <v>0</v>
      </c>
      <c r="I16" s="52"/>
    </row>
    <row r="17" spans="1:9" x14ac:dyDescent="0.15">
      <c r="A17" s="285"/>
      <c r="B17" s="288"/>
      <c r="C17" s="6"/>
      <c r="D17" s="7" t="s">
        <v>15</v>
      </c>
      <c r="E17" s="8"/>
      <c r="F17" s="34">
        <f>さくらんぼ!F17</f>
        <v>7010000</v>
      </c>
      <c r="G17" s="34">
        <f>さくらんぼ!G17</f>
        <v>7510000</v>
      </c>
      <c r="H17" s="24">
        <f>さくらんぼ!H17</f>
        <v>-500000</v>
      </c>
      <c r="I17" s="52"/>
    </row>
    <row r="18" spans="1:9" x14ac:dyDescent="0.15">
      <c r="A18" s="285"/>
      <c r="B18" s="288"/>
      <c r="C18" s="6"/>
      <c r="D18" s="7"/>
      <c r="E18" s="8" t="s">
        <v>16</v>
      </c>
      <c r="F18" s="34">
        <f>さくらんぼ!F18</f>
        <v>0</v>
      </c>
      <c r="G18" s="34">
        <f>さくらんぼ!G18</f>
        <v>0</v>
      </c>
      <c r="H18" s="24">
        <f>さくらんぼ!H18</f>
        <v>0</v>
      </c>
      <c r="I18" s="52"/>
    </row>
    <row r="19" spans="1:9" x14ac:dyDescent="0.15">
      <c r="A19" s="285"/>
      <c r="B19" s="288"/>
      <c r="C19" s="6"/>
      <c r="D19" s="7"/>
      <c r="E19" s="8" t="s">
        <v>17</v>
      </c>
      <c r="F19" s="34">
        <f>さくらんぼ!F19</f>
        <v>10000</v>
      </c>
      <c r="G19" s="34">
        <f>さくらんぼ!G19</f>
        <v>10000</v>
      </c>
      <c r="H19" s="24">
        <f>さくらんぼ!H19</f>
        <v>0</v>
      </c>
      <c r="I19" s="52" t="s">
        <v>171</v>
      </c>
    </row>
    <row r="20" spans="1:9" x14ac:dyDescent="0.15">
      <c r="A20" s="285"/>
      <c r="B20" s="288"/>
      <c r="C20" s="6"/>
      <c r="D20" s="7"/>
      <c r="E20" s="8" t="s">
        <v>18</v>
      </c>
      <c r="F20" s="34">
        <f>さくらんぼ!F20</f>
        <v>7000000</v>
      </c>
      <c r="G20" s="34">
        <f>さくらんぼ!G20</f>
        <v>7500000</v>
      </c>
      <c r="H20" s="24">
        <f>さくらんぼ!H20</f>
        <v>-500000</v>
      </c>
      <c r="I20" s="52" t="s">
        <v>172</v>
      </c>
    </row>
    <row r="21" spans="1:9" x14ac:dyDescent="0.15">
      <c r="A21" s="285"/>
      <c r="B21" s="288"/>
      <c r="C21" s="6"/>
      <c r="D21" s="7"/>
      <c r="E21" s="8" t="s">
        <v>19</v>
      </c>
      <c r="F21" s="34">
        <f>さくらんぼ!F21</f>
        <v>0</v>
      </c>
      <c r="G21" s="34">
        <f>さくらんぼ!G21</f>
        <v>0</v>
      </c>
      <c r="H21" s="24">
        <f>さくらんぼ!H21</f>
        <v>0</v>
      </c>
      <c r="I21" s="52"/>
    </row>
    <row r="22" spans="1:9" x14ac:dyDescent="0.15">
      <c r="A22" s="285"/>
      <c r="B22" s="288"/>
      <c r="C22" s="6"/>
      <c r="D22" s="7"/>
      <c r="E22" s="8" t="s">
        <v>15</v>
      </c>
      <c r="F22" s="34">
        <f>さくらんぼ!F22</f>
        <v>0</v>
      </c>
      <c r="G22" s="34">
        <f>さくらんぼ!G22</f>
        <v>0</v>
      </c>
      <c r="H22" s="24">
        <f>さくらんぼ!H22</f>
        <v>0</v>
      </c>
      <c r="I22" s="52"/>
    </row>
    <row r="23" spans="1:9" x14ac:dyDescent="0.15">
      <c r="A23" s="285"/>
      <c r="B23" s="288"/>
      <c r="C23" s="6" t="s">
        <v>20</v>
      </c>
      <c r="D23" s="7"/>
      <c r="E23" s="8"/>
      <c r="F23" s="65">
        <f>さくらんぼ!F23</f>
        <v>0</v>
      </c>
      <c r="G23" s="65">
        <f>さくらんぼ!G23</f>
        <v>0</v>
      </c>
      <c r="H23" s="24">
        <f>さくらんぼ!H23</f>
        <v>0</v>
      </c>
      <c r="I23" s="52"/>
    </row>
    <row r="24" spans="1:9" x14ac:dyDescent="0.15">
      <c r="A24" s="285"/>
      <c r="B24" s="288"/>
      <c r="C24" s="6" t="s">
        <v>21</v>
      </c>
      <c r="D24" s="7"/>
      <c r="E24" s="8"/>
      <c r="F24" s="65">
        <f>さくらんぼ!F24</f>
        <v>0</v>
      </c>
      <c r="G24" s="65">
        <f>さくらんぼ!G24</f>
        <v>0</v>
      </c>
      <c r="H24" s="24">
        <f>さくらんぼ!H24</f>
        <v>0</v>
      </c>
      <c r="I24" s="52"/>
    </row>
    <row r="25" spans="1:9" x14ac:dyDescent="0.15">
      <c r="A25" s="285"/>
      <c r="B25" s="288"/>
      <c r="C25" s="6" t="s">
        <v>22</v>
      </c>
      <c r="D25" s="7"/>
      <c r="E25" s="8"/>
      <c r="F25" s="65">
        <f>さくらんぼ!F25</f>
        <v>1000</v>
      </c>
      <c r="G25" s="65">
        <f>さくらんぼ!G25</f>
        <v>0</v>
      </c>
      <c r="H25" s="24">
        <f>さくらんぼ!H25</f>
        <v>1000</v>
      </c>
      <c r="I25" s="53"/>
    </row>
    <row r="26" spans="1:9" x14ac:dyDescent="0.15">
      <c r="A26" s="285"/>
      <c r="B26" s="288"/>
      <c r="C26" s="6" t="s">
        <v>23</v>
      </c>
      <c r="D26" s="7"/>
      <c r="E26" s="8"/>
      <c r="F26" s="65">
        <f>さくらんぼ!F26</f>
        <v>260000</v>
      </c>
      <c r="G26" s="65">
        <f>さくらんぼ!G26</f>
        <v>260000</v>
      </c>
      <c r="H26" s="24">
        <f>さくらんぼ!H26</f>
        <v>0</v>
      </c>
      <c r="I26" s="52"/>
    </row>
    <row r="27" spans="1:9" x14ac:dyDescent="0.15">
      <c r="A27" s="285"/>
      <c r="B27" s="288"/>
      <c r="C27" s="6"/>
      <c r="D27" s="7" t="s">
        <v>24</v>
      </c>
      <c r="E27" s="8"/>
      <c r="F27" s="34">
        <f>さくらんぼ!F27</f>
        <v>0</v>
      </c>
      <c r="G27" s="34">
        <f>さくらんぼ!G27</f>
        <v>0</v>
      </c>
      <c r="H27" s="24">
        <f>さくらんぼ!H27</f>
        <v>0</v>
      </c>
      <c r="I27" s="52"/>
    </row>
    <row r="28" spans="1:9" x14ac:dyDescent="0.15">
      <c r="A28" s="285"/>
      <c r="B28" s="288"/>
      <c r="C28" s="6"/>
      <c r="D28" s="7" t="s">
        <v>25</v>
      </c>
      <c r="E28" s="8"/>
      <c r="F28" s="34">
        <f>さくらんぼ!F28</f>
        <v>0</v>
      </c>
      <c r="G28" s="34">
        <f>さくらんぼ!G28</f>
        <v>0</v>
      </c>
      <c r="H28" s="24">
        <f>さくらんぼ!H28</f>
        <v>0</v>
      </c>
      <c r="I28" s="52"/>
    </row>
    <row r="29" spans="1:9" x14ac:dyDescent="0.15">
      <c r="A29" s="285"/>
      <c r="B29" s="288"/>
      <c r="C29" s="6"/>
      <c r="D29" s="7" t="s">
        <v>26</v>
      </c>
      <c r="E29" s="8"/>
      <c r="F29" s="34">
        <f>さくらんぼ!F29</f>
        <v>260000</v>
      </c>
      <c r="G29" s="34">
        <f>さくらんぼ!G29</f>
        <v>260000</v>
      </c>
      <c r="H29" s="24">
        <f>さくらんぼ!H29</f>
        <v>0</v>
      </c>
      <c r="I29" s="52"/>
    </row>
    <row r="30" spans="1:9" x14ac:dyDescent="0.15">
      <c r="A30" s="285"/>
      <c r="B30" s="288"/>
      <c r="C30" s="6"/>
      <c r="D30" s="7"/>
      <c r="E30" s="8" t="s">
        <v>124</v>
      </c>
      <c r="F30" s="34">
        <f>さくらんぼ!F30</f>
        <v>260000</v>
      </c>
      <c r="G30" s="34">
        <f>さくらんぼ!G30</f>
        <v>260000</v>
      </c>
      <c r="H30" s="24">
        <f>さくらんぼ!H30</f>
        <v>0</v>
      </c>
      <c r="I30" s="52" t="s">
        <v>173</v>
      </c>
    </row>
    <row r="31" spans="1:9" x14ac:dyDescent="0.15">
      <c r="A31" s="285"/>
      <c r="B31" s="288"/>
      <c r="C31" s="6"/>
      <c r="D31" s="7"/>
      <c r="E31" s="8" t="s">
        <v>119</v>
      </c>
      <c r="F31" s="34">
        <f>さくらんぼ!F31</f>
        <v>0</v>
      </c>
      <c r="G31" s="34">
        <f>さくらんぼ!G31</f>
        <v>0</v>
      </c>
      <c r="H31" s="24">
        <f>さくらんぼ!H31</f>
        <v>0</v>
      </c>
      <c r="I31" s="54"/>
    </row>
    <row r="32" spans="1:9" x14ac:dyDescent="0.15">
      <c r="A32" s="285"/>
      <c r="B32" s="288"/>
      <c r="C32" s="9" t="s">
        <v>27</v>
      </c>
      <c r="D32" s="10"/>
      <c r="E32" s="11"/>
      <c r="F32" s="31">
        <f>さくらんぼ!F32</f>
        <v>50271000</v>
      </c>
      <c r="G32" s="31">
        <f>さくらんぼ!G32</f>
        <v>50000000</v>
      </c>
      <c r="H32" s="28">
        <f>さくらんぼ!H32</f>
        <v>271000</v>
      </c>
      <c r="I32" s="100"/>
    </row>
    <row r="33" spans="1:9" x14ac:dyDescent="0.15">
      <c r="A33" s="285"/>
      <c r="B33" s="288" t="s">
        <v>28</v>
      </c>
      <c r="C33" s="6" t="s">
        <v>29</v>
      </c>
      <c r="D33" s="7"/>
      <c r="E33" s="8"/>
      <c r="F33" s="63">
        <f>さくらんぼ!F33</f>
        <v>36187200</v>
      </c>
      <c r="G33" s="63">
        <f>さくらんぼ!G33</f>
        <v>32100000</v>
      </c>
      <c r="H33" s="63">
        <f>さくらんぼ!H33</f>
        <v>4087200</v>
      </c>
      <c r="I33" s="50"/>
    </row>
    <row r="34" spans="1:9" x14ac:dyDescent="0.15">
      <c r="A34" s="285"/>
      <c r="B34" s="288"/>
      <c r="C34" s="6"/>
      <c r="D34" s="7" t="s">
        <v>238</v>
      </c>
      <c r="E34" s="8"/>
      <c r="F34" s="65"/>
      <c r="G34" s="65"/>
      <c r="H34" s="65"/>
      <c r="I34" s="50"/>
    </row>
    <row r="35" spans="1:9" x14ac:dyDescent="0.15">
      <c r="A35" s="285"/>
      <c r="B35" s="288"/>
      <c r="C35" s="6"/>
      <c r="D35" s="7" t="s">
        <v>30</v>
      </c>
      <c r="E35" s="8"/>
      <c r="F35" s="34">
        <f>さくらんぼ!F35</f>
        <v>13960800</v>
      </c>
      <c r="G35" s="34">
        <f>さくらんぼ!G35</f>
        <v>11685000</v>
      </c>
      <c r="H35" s="34">
        <f>さくらんぼ!H35</f>
        <v>2275800</v>
      </c>
      <c r="I35" s="50" t="s">
        <v>155</v>
      </c>
    </row>
    <row r="36" spans="1:9" x14ac:dyDescent="0.15">
      <c r="A36" s="285"/>
      <c r="B36" s="288"/>
      <c r="C36" s="6"/>
      <c r="D36" s="7" t="s">
        <v>31</v>
      </c>
      <c r="E36" s="8"/>
      <c r="F36" s="34">
        <f>さくらんぼ!F36</f>
        <v>4660000</v>
      </c>
      <c r="G36" s="34">
        <f>さくらんぼ!G36</f>
        <v>3675000</v>
      </c>
      <c r="H36" s="34">
        <f>さくらんぼ!H36</f>
        <v>985000</v>
      </c>
      <c r="I36" s="50" t="s">
        <v>156</v>
      </c>
    </row>
    <row r="37" spans="1:9" x14ac:dyDescent="0.15">
      <c r="A37" s="285"/>
      <c r="B37" s="288"/>
      <c r="C37" s="6"/>
      <c r="D37" s="7" t="s">
        <v>32</v>
      </c>
      <c r="E37" s="8"/>
      <c r="F37" s="34">
        <f>さくらんぼ!F37</f>
        <v>12962400</v>
      </c>
      <c r="G37" s="34">
        <f>さくらんぼ!G37</f>
        <v>13298000</v>
      </c>
      <c r="H37" s="34">
        <f>さくらんぼ!H37</f>
        <v>-335600</v>
      </c>
      <c r="I37" s="50" t="s">
        <v>131</v>
      </c>
    </row>
    <row r="38" spans="1:9" x14ac:dyDescent="0.15">
      <c r="A38" s="285"/>
      <c r="B38" s="288"/>
      <c r="C38" s="6"/>
      <c r="D38" s="7" t="s">
        <v>33</v>
      </c>
      <c r="E38" s="8"/>
      <c r="F38" s="34">
        <f>さくらんぼ!F38</f>
        <v>584000</v>
      </c>
      <c r="G38" s="34">
        <f>さくらんぼ!G38</f>
        <v>442000</v>
      </c>
      <c r="H38" s="34">
        <f>さくらんぼ!H38</f>
        <v>142000</v>
      </c>
      <c r="I38" s="50" t="s">
        <v>154</v>
      </c>
    </row>
    <row r="39" spans="1:9" x14ac:dyDescent="0.15">
      <c r="A39" s="285"/>
      <c r="B39" s="288"/>
      <c r="C39" s="6"/>
      <c r="D39" s="7" t="s">
        <v>34</v>
      </c>
      <c r="E39" s="8"/>
      <c r="F39" s="34">
        <f>さくらんぼ!F39</f>
        <v>4020000</v>
      </c>
      <c r="G39" s="34">
        <f>さくらんぼ!G39</f>
        <v>3000000</v>
      </c>
      <c r="H39" s="34">
        <f>さくらんぼ!H39</f>
        <v>1020000</v>
      </c>
      <c r="I39" s="50" t="s">
        <v>132</v>
      </c>
    </row>
    <row r="40" spans="1:9" x14ac:dyDescent="0.15">
      <c r="A40" s="285"/>
      <c r="B40" s="288"/>
      <c r="C40" s="6" t="s">
        <v>35</v>
      </c>
      <c r="D40" s="7"/>
      <c r="E40" s="8"/>
      <c r="F40" s="65">
        <f>さくらんぼ!F40</f>
        <v>3285000</v>
      </c>
      <c r="G40" s="65">
        <f>さくらんぼ!G40</f>
        <v>3372000</v>
      </c>
      <c r="H40" s="65">
        <f>さくらんぼ!H40</f>
        <v>-87000</v>
      </c>
      <c r="I40" s="50"/>
    </row>
    <row r="41" spans="1:9" x14ac:dyDescent="0.15">
      <c r="A41" s="285"/>
      <c r="B41" s="288"/>
      <c r="C41" s="6"/>
      <c r="D41" s="7" t="s">
        <v>36</v>
      </c>
      <c r="E41" s="8"/>
      <c r="F41" s="34">
        <f>さくらんぼ!F41</f>
        <v>50000</v>
      </c>
      <c r="G41" s="34">
        <f>さくらんぼ!G41</f>
        <v>55000</v>
      </c>
      <c r="H41" s="34">
        <f>さくらんぼ!H41</f>
        <v>-5000</v>
      </c>
      <c r="I41" s="50" t="s">
        <v>174</v>
      </c>
    </row>
    <row r="42" spans="1:9" x14ac:dyDescent="0.15">
      <c r="A42" s="285"/>
      <c r="B42" s="288"/>
      <c r="C42" s="6"/>
      <c r="D42" s="7" t="s">
        <v>37</v>
      </c>
      <c r="E42" s="8"/>
      <c r="F42" s="34">
        <f>さくらんぼ!F42</f>
        <v>80000</v>
      </c>
      <c r="G42" s="34">
        <f>さくらんぼ!G42</f>
        <v>80000</v>
      </c>
      <c r="H42" s="34">
        <f>さくらんぼ!H42</f>
        <v>0</v>
      </c>
      <c r="I42" s="50" t="s">
        <v>175</v>
      </c>
    </row>
    <row r="43" spans="1:9" x14ac:dyDescent="0.15">
      <c r="A43" s="285"/>
      <c r="B43" s="288"/>
      <c r="C43" s="6"/>
      <c r="D43" s="7" t="s">
        <v>38</v>
      </c>
      <c r="E43" s="8"/>
      <c r="F43" s="34">
        <f>さくらんぼ!F43</f>
        <v>380000</v>
      </c>
      <c r="G43" s="34">
        <f>さくらんぼ!G43</f>
        <v>400000</v>
      </c>
      <c r="H43" s="34">
        <f>さくらんぼ!H43</f>
        <v>-20000</v>
      </c>
      <c r="I43" s="50" t="s">
        <v>134</v>
      </c>
    </row>
    <row r="44" spans="1:9" x14ac:dyDescent="0.15">
      <c r="A44" s="285"/>
      <c r="B44" s="288"/>
      <c r="C44" s="6"/>
      <c r="D44" s="7" t="s">
        <v>130</v>
      </c>
      <c r="E44" s="8"/>
      <c r="F44" s="34">
        <f>さくらんぼ!F44</f>
        <v>10000</v>
      </c>
      <c r="G44" s="34">
        <f>さくらんぼ!G44</f>
        <v>10000</v>
      </c>
      <c r="H44" s="34">
        <f>さくらんぼ!H44</f>
        <v>0</v>
      </c>
      <c r="I44" s="50" t="s">
        <v>176</v>
      </c>
    </row>
    <row r="45" spans="1:9" x14ac:dyDescent="0.15">
      <c r="A45" s="285"/>
      <c r="B45" s="288"/>
      <c r="C45" s="6"/>
      <c r="D45" s="7" t="s">
        <v>39</v>
      </c>
      <c r="E45" s="8"/>
      <c r="F45" s="34">
        <f>さくらんぼ!F45</f>
        <v>630000</v>
      </c>
      <c r="G45" s="34">
        <f>さくらんぼ!G45</f>
        <v>630000</v>
      </c>
      <c r="H45" s="34">
        <f>さくらんぼ!H45</f>
        <v>0</v>
      </c>
      <c r="I45" s="50" t="s">
        <v>165</v>
      </c>
    </row>
    <row r="46" spans="1:9" x14ac:dyDescent="0.15">
      <c r="A46" s="285"/>
      <c r="B46" s="288"/>
      <c r="C46" s="6"/>
      <c r="D46" s="7" t="s">
        <v>129</v>
      </c>
      <c r="E46" s="8"/>
      <c r="F46" s="34">
        <f>さくらんぼ!F46</f>
        <v>200000</v>
      </c>
      <c r="G46" s="34">
        <f>さくらんぼ!G46</f>
        <v>240000</v>
      </c>
      <c r="H46" s="34">
        <f>さくらんぼ!H46</f>
        <v>-40000</v>
      </c>
      <c r="I46" s="50" t="s">
        <v>137</v>
      </c>
    </row>
    <row r="47" spans="1:9" x14ac:dyDescent="0.15">
      <c r="A47" s="285"/>
      <c r="B47" s="288"/>
      <c r="C47" s="6"/>
      <c r="D47" s="7" t="s">
        <v>237</v>
      </c>
      <c r="E47" s="8"/>
      <c r="F47" s="34">
        <f>さくらんぼ!F47</f>
        <v>35000</v>
      </c>
      <c r="G47" s="34">
        <f>さくらんぼ!G47</f>
        <v>35000</v>
      </c>
      <c r="H47" s="34">
        <f>さくらんぼ!H47</f>
        <v>0</v>
      </c>
      <c r="I47" s="50"/>
    </row>
    <row r="48" spans="1:9" x14ac:dyDescent="0.15">
      <c r="A48" s="285"/>
      <c r="B48" s="288"/>
      <c r="C48" s="6"/>
      <c r="D48" s="7" t="s">
        <v>40</v>
      </c>
      <c r="E48" s="8"/>
      <c r="F48" s="34">
        <f>さくらんぼ!F48</f>
        <v>150000</v>
      </c>
      <c r="G48" s="34">
        <f>さくらんぼ!G48</f>
        <v>150000</v>
      </c>
      <c r="H48" s="34">
        <f>さくらんぼ!H48</f>
        <v>0</v>
      </c>
      <c r="I48" s="50" t="s">
        <v>177</v>
      </c>
    </row>
    <row r="49" spans="1:9" x14ac:dyDescent="0.15">
      <c r="A49" s="285"/>
      <c r="B49" s="288"/>
      <c r="C49" s="6"/>
      <c r="D49" s="7" t="s">
        <v>41</v>
      </c>
      <c r="E49" s="8"/>
      <c r="F49" s="34">
        <f>さくらんぼ!F49</f>
        <v>1600000</v>
      </c>
      <c r="G49" s="34">
        <f>さくらんぼ!G49</f>
        <v>1600000</v>
      </c>
      <c r="H49" s="34">
        <f>さくらんぼ!H49</f>
        <v>0</v>
      </c>
      <c r="I49" s="50" t="s">
        <v>178</v>
      </c>
    </row>
    <row r="50" spans="1:9" x14ac:dyDescent="0.15">
      <c r="A50" s="285"/>
      <c r="B50" s="288"/>
      <c r="C50" s="6"/>
      <c r="D50" s="7" t="s">
        <v>42</v>
      </c>
      <c r="E50" s="8"/>
      <c r="F50" s="34">
        <f>さくらんぼ!F50</f>
        <v>150000</v>
      </c>
      <c r="G50" s="34">
        <f>さくらんぼ!G50</f>
        <v>172000</v>
      </c>
      <c r="H50" s="34">
        <f>さくらんぼ!H50</f>
        <v>-22000</v>
      </c>
      <c r="I50" s="50" t="s">
        <v>152</v>
      </c>
    </row>
    <row r="51" spans="1:9" x14ac:dyDescent="0.15">
      <c r="A51" s="285"/>
      <c r="B51" s="288"/>
      <c r="C51" s="6" t="s">
        <v>43</v>
      </c>
      <c r="D51" s="7"/>
      <c r="E51" s="8"/>
      <c r="F51" s="65">
        <f>さくらんぼ!F51</f>
        <v>4250000</v>
      </c>
      <c r="G51" s="65">
        <f>さくらんぼ!G51</f>
        <v>4351000</v>
      </c>
      <c r="H51" s="65">
        <f>さくらんぼ!H51</f>
        <v>-101000</v>
      </c>
      <c r="I51" s="50"/>
    </row>
    <row r="52" spans="1:9" x14ac:dyDescent="0.15">
      <c r="A52" s="285"/>
      <c r="B52" s="288"/>
      <c r="C52" s="6"/>
      <c r="D52" s="7" t="s">
        <v>44</v>
      </c>
      <c r="E52" s="8"/>
      <c r="F52" s="34">
        <f>さくらんぼ!F52</f>
        <v>350000</v>
      </c>
      <c r="G52" s="34">
        <f>さくらんぼ!G52</f>
        <v>350000</v>
      </c>
      <c r="H52" s="34">
        <f>さくらんぼ!H52</f>
        <v>0</v>
      </c>
      <c r="I52" s="50" t="s">
        <v>140</v>
      </c>
    </row>
    <row r="53" spans="1:9" x14ac:dyDescent="0.15">
      <c r="A53" s="285"/>
      <c r="B53" s="288"/>
      <c r="C53" s="6"/>
      <c r="D53" s="7" t="s">
        <v>45</v>
      </c>
      <c r="E53" s="8"/>
      <c r="F53" s="34">
        <f>さくらんぼ!F53</f>
        <v>30000</v>
      </c>
      <c r="G53" s="34">
        <f>さくらんぼ!G53</f>
        <v>30000</v>
      </c>
      <c r="H53" s="34">
        <f>さくらんぼ!H53</f>
        <v>0</v>
      </c>
      <c r="I53" s="50" t="s">
        <v>164</v>
      </c>
    </row>
    <row r="54" spans="1:9" x14ac:dyDescent="0.15">
      <c r="A54" s="285"/>
      <c r="B54" s="288"/>
      <c r="C54" s="6"/>
      <c r="D54" s="7" t="s">
        <v>46</v>
      </c>
      <c r="E54" s="8"/>
      <c r="F54" s="34">
        <f>さくらんぼ!F54</f>
        <v>150000</v>
      </c>
      <c r="G54" s="34">
        <f>さくらんぼ!G54</f>
        <v>200000</v>
      </c>
      <c r="H54" s="34">
        <f>さくらんぼ!H54</f>
        <v>-50000</v>
      </c>
      <c r="I54" s="50" t="s">
        <v>150</v>
      </c>
    </row>
    <row r="55" spans="1:9" x14ac:dyDescent="0.15">
      <c r="A55" s="285"/>
      <c r="B55" s="288"/>
      <c r="C55" s="6"/>
      <c r="D55" s="7" t="s">
        <v>47</v>
      </c>
      <c r="E55" s="8"/>
      <c r="F55" s="34">
        <f>さくらんぼ!F55</f>
        <v>380000</v>
      </c>
      <c r="G55" s="34">
        <f>さくらんぼ!G55</f>
        <v>380000</v>
      </c>
      <c r="H55" s="34">
        <f>さくらんぼ!H55</f>
        <v>0</v>
      </c>
      <c r="I55" s="50" t="s">
        <v>142</v>
      </c>
    </row>
    <row r="56" spans="1:9" x14ac:dyDescent="0.15">
      <c r="A56" s="285"/>
      <c r="B56" s="288"/>
      <c r="C56" s="6"/>
      <c r="D56" s="7" t="s">
        <v>48</v>
      </c>
      <c r="E56" s="8"/>
      <c r="F56" s="34">
        <f>さくらんぼ!F56</f>
        <v>0</v>
      </c>
      <c r="G56" s="34">
        <f>さくらんぼ!G56</f>
        <v>0</v>
      </c>
      <c r="H56" s="34">
        <f>さくらんぼ!H56</f>
        <v>0</v>
      </c>
      <c r="I56" s="50"/>
    </row>
    <row r="57" spans="1:9" x14ac:dyDescent="0.15">
      <c r="A57" s="285"/>
      <c r="B57" s="288"/>
      <c r="C57" s="6"/>
      <c r="D57" s="7" t="s">
        <v>39</v>
      </c>
      <c r="E57" s="8"/>
      <c r="F57" s="34">
        <f>さくらんぼ!F57</f>
        <v>70000</v>
      </c>
      <c r="G57" s="34">
        <f>さくらんぼ!G57</f>
        <v>70000</v>
      </c>
      <c r="H57" s="34">
        <f>さくらんぼ!H57</f>
        <v>0</v>
      </c>
      <c r="I57" s="50" t="s">
        <v>165</v>
      </c>
    </row>
    <row r="58" spans="1:9" x14ac:dyDescent="0.15">
      <c r="A58" s="285"/>
      <c r="B58" s="288"/>
      <c r="C58" s="6"/>
      <c r="D58" s="7" t="s">
        <v>49</v>
      </c>
      <c r="E58" s="8"/>
      <c r="F58" s="34">
        <f>さくらんぼ!F58</f>
        <v>0</v>
      </c>
      <c r="G58" s="34">
        <f>さくらんぼ!G58</f>
        <v>0</v>
      </c>
      <c r="H58" s="34">
        <f>さくらんぼ!H58</f>
        <v>0</v>
      </c>
      <c r="I58" s="50"/>
    </row>
    <row r="59" spans="1:9" x14ac:dyDescent="0.15">
      <c r="A59" s="285"/>
      <c r="B59" s="288"/>
      <c r="C59" s="6"/>
      <c r="D59" s="7" t="s">
        <v>50</v>
      </c>
      <c r="E59" s="8"/>
      <c r="F59" s="34">
        <f>さくらんぼ!F59</f>
        <v>600000</v>
      </c>
      <c r="G59" s="34">
        <f>さくらんぼ!G59</f>
        <v>900000</v>
      </c>
      <c r="H59" s="34">
        <f>さくらんぼ!H59</f>
        <v>-300000</v>
      </c>
      <c r="I59" s="50" t="s">
        <v>143</v>
      </c>
    </row>
    <row r="60" spans="1:9" x14ac:dyDescent="0.15">
      <c r="A60" s="285"/>
      <c r="B60" s="288"/>
      <c r="C60" s="6"/>
      <c r="D60" s="7" t="s">
        <v>51</v>
      </c>
      <c r="E60" s="8"/>
      <c r="F60" s="34">
        <f>さくらんぼ!F60</f>
        <v>120000</v>
      </c>
      <c r="G60" s="34">
        <f>さくらんぼ!G60</f>
        <v>120000</v>
      </c>
      <c r="H60" s="34">
        <f>さくらんぼ!H60</f>
        <v>0</v>
      </c>
      <c r="I60" s="50" t="s">
        <v>166</v>
      </c>
    </row>
    <row r="61" spans="1:9" x14ac:dyDescent="0.15">
      <c r="A61" s="285"/>
      <c r="B61" s="288"/>
      <c r="C61" s="6"/>
      <c r="D61" s="7" t="s">
        <v>52</v>
      </c>
      <c r="E61" s="8"/>
      <c r="F61" s="34">
        <f>さくらんぼ!F61</f>
        <v>15000</v>
      </c>
      <c r="G61" s="34">
        <f>さくらんぼ!G61</f>
        <v>13000</v>
      </c>
      <c r="H61" s="34">
        <f>さくらんぼ!H61</f>
        <v>2000</v>
      </c>
      <c r="I61" s="50"/>
    </row>
    <row r="62" spans="1:9" x14ac:dyDescent="0.15">
      <c r="A62" s="285"/>
      <c r="B62" s="288"/>
      <c r="C62" s="6"/>
      <c r="D62" s="1" t="s">
        <v>239</v>
      </c>
      <c r="E62" s="8"/>
      <c r="F62" s="34">
        <f>さくらんぼ!F62</f>
        <v>0</v>
      </c>
      <c r="G62" s="34">
        <f>さくらんぼ!G62</f>
        <v>0</v>
      </c>
      <c r="H62" s="34">
        <f>さくらんぼ!H62</f>
        <v>0</v>
      </c>
      <c r="I62" s="50"/>
    </row>
    <row r="63" spans="1:9" x14ac:dyDescent="0.15">
      <c r="A63" s="285"/>
      <c r="B63" s="288"/>
      <c r="C63" s="6"/>
      <c r="D63" s="7" t="s">
        <v>53</v>
      </c>
      <c r="E63" s="8"/>
      <c r="F63" s="34">
        <f>さくらんぼ!F63</f>
        <v>0</v>
      </c>
      <c r="G63" s="34">
        <f>さくらんぼ!G63</f>
        <v>0</v>
      </c>
      <c r="H63" s="34">
        <f>さくらんぼ!H63</f>
        <v>0</v>
      </c>
      <c r="I63" s="50"/>
    </row>
    <row r="64" spans="1:9" x14ac:dyDescent="0.15">
      <c r="A64" s="285"/>
      <c r="B64" s="288"/>
      <c r="C64" s="6"/>
      <c r="D64" s="7" t="s">
        <v>54</v>
      </c>
      <c r="E64" s="8"/>
      <c r="F64" s="34">
        <f>さくらんぼ!F64</f>
        <v>10000</v>
      </c>
      <c r="G64" s="34">
        <f>さくらんぼ!G64</f>
        <v>10000</v>
      </c>
      <c r="H64" s="34">
        <f>さくらんぼ!H64</f>
        <v>0</v>
      </c>
      <c r="I64" s="50"/>
    </row>
    <row r="65" spans="1:9" x14ac:dyDescent="0.15">
      <c r="A65" s="285"/>
      <c r="B65" s="288"/>
      <c r="C65" s="6"/>
      <c r="D65" s="7" t="s">
        <v>55</v>
      </c>
      <c r="E65" s="8"/>
      <c r="F65" s="34">
        <f>さくらんぼ!F65</f>
        <v>300000</v>
      </c>
      <c r="G65" s="34">
        <f>さくらんぼ!G65</f>
        <v>300000</v>
      </c>
      <c r="H65" s="34">
        <f>さくらんぼ!H65</f>
        <v>0</v>
      </c>
      <c r="I65" s="50" t="s">
        <v>167</v>
      </c>
    </row>
    <row r="66" spans="1:9" x14ac:dyDescent="0.15">
      <c r="A66" s="285"/>
      <c r="B66" s="288"/>
      <c r="C66" s="6"/>
      <c r="D66" s="7" t="s">
        <v>56</v>
      </c>
      <c r="E66" s="8"/>
      <c r="F66" s="34">
        <f>さくらんぼ!F66</f>
        <v>1750000</v>
      </c>
      <c r="G66" s="34">
        <f>さくらんぼ!G66</f>
        <v>1500000</v>
      </c>
      <c r="H66" s="34">
        <f>さくらんぼ!H66</f>
        <v>250000</v>
      </c>
      <c r="I66" s="50" t="s">
        <v>179</v>
      </c>
    </row>
    <row r="67" spans="1:9" x14ac:dyDescent="0.15">
      <c r="A67" s="285"/>
      <c r="B67" s="288"/>
      <c r="C67" s="6"/>
      <c r="D67" s="7" t="s">
        <v>57</v>
      </c>
      <c r="E67" s="8"/>
      <c r="F67" s="34">
        <f>さくらんぼ!F67</f>
        <v>0</v>
      </c>
      <c r="G67" s="34">
        <f>さくらんぼ!G67</f>
        <v>0</v>
      </c>
      <c r="H67" s="34">
        <f>さくらんぼ!H67</f>
        <v>0</v>
      </c>
      <c r="I67" s="50"/>
    </row>
    <row r="68" spans="1:9" x14ac:dyDescent="0.15">
      <c r="A68" s="285"/>
      <c r="B68" s="288"/>
      <c r="C68" s="6"/>
      <c r="D68" s="7" t="s">
        <v>58</v>
      </c>
      <c r="E68" s="8"/>
      <c r="F68" s="34">
        <f>さくらんぼ!F68</f>
        <v>100000</v>
      </c>
      <c r="G68" s="34">
        <f>さくらんぼ!G68</f>
        <v>100000</v>
      </c>
      <c r="H68" s="34">
        <f>さくらんぼ!H68</f>
        <v>0</v>
      </c>
      <c r="I68" s="50" t="s">
        <v>149</v>
      </c>
    </row>
    <row r="69" spans="1:9" x14ac:dyDescent="0.15">
      <c r="A69" s="285"/>
      <c r="B69" s="288"/>
      <c r="C69" s="6"/>
      <c r="D69" s="7" t="s">
        <v>59</v>
      </c>
      <c r="E69" s="8"/>
      <c r="F69" s="34">
        <f>さくらんぼ!F69</f>
        <v>350000</v>
      </c>
      <c r="G69" s="34">
        <f>さくらんぼ!G69</f>
        <v>350000</v>
      </c>
      <c r="H69" s="34">
        <f>さくらんぼ!H69</f>
        <v>0</v>
      </c>
      <c r="I69" s="50" t="s">
        <v>169</v>
      </c>
    </row>
    <row r="70" spans="1:9" x14ac:dyDescent="0.15">
      <c r="A70" s="285"/>
      <c r="B70" s="288"/>
      <c r="C70" s="6"/>
      <c r="D70" s="7" t="s">
        <v>240</v>
      </c>
      <c r="E70" s="8"/>
      <c r="F70" s="34">
        <f>さくらんぼ!F70</f>
        <v>0</v>
      </c>
      <c r="G70" s="34">
        <f>さくらんぼ!G70</f>
        <v>0</v>
      </c>
      <c r="H70" s="34">
        <f>さくらんぼ!H70</f>
        <v>0</v>
      </c>
      <c r="I70" s="50"/>
    </row>
    <row r="71" spans="1:9" x14ac:dyDescent="0.15">
      <c r="A71" s="285"/>
      <c r="B71" s="288"/>
      <c r="C71" s="6"/>
      <c r="D71" s="7" t="s">
        <v>60</v>
      </c>
      <c r="E71" s="8"/>
      <c r="F71" s="34">
        <f>さくらんぼ!F71</f>
        <v>10000</v>
      </c>
      <c r="G71" s="34">
        <f>さくらんぼ!G71</f>
        <v>10000</v>
      </c>
      <c r="H71" s="34">
        <f>さくらんぼ!H71</f>
        <v>0</v>
      </c>
      <c r="I71" s="50" t="s">
        <v>170</v>
      </c>
    </row>
    <row r="72" spans="1:9" x14ac:dyDescent="0.15">
      <c r="A72" s="285"/>
      <c r="B72" s="288"/>
      <c r="C72" s="6"/>
      <c r="D72" s="7" t="s">
        <v>42</v>
      </c>
      <c r="E72" s="8"/>
      <c r="F72" s="34">
        <f>さくらんぼ!F72</f>
        <v>15000</v>
      </c>
      <c r="G72" s="34">
        <f>さくらんぼ!G72</f>
        <v>18000</v>
      </c>
      <c r="H72" s="34">
        <f>さくらんぼ!H72</f>
        <v>-3000</v>
      </c>
      <c r="I72" s="50"/>
    </row>
    <row r="73" spans="1:9" x14ac:dyDescent="0.15">
      <c r="A73" s="285"/>
      <c r="B73" s="288"/>
      <c r="C73" s="6" t="s">
        <v>61</v>
      </c>
      <c r="D73" s="7"/>
      <c r="E73" s="8"/>
      <c r="F73" s="34">
        <f>さくらんぼ!F73</f>
        <v>0</v>
      </c>
      <c r="G73" s="34">
        <f>さくらんぼ!G73</f>
        <v>0</v>
      </c>
      <c r="H73" s="34">
        <f>さくらんぼ!H73</f>
        <v>0</v>
      </c>
      <c r="I73" s="50"/>
    </row>
    <row r="74" spans="1:9" x14ac:dyDescent="0.15">
      <c r="A74" s="285"/>
      <c r="B74" s="288"/>
      <c r="C74" s="6"/>
      <c r="D74" s="7" t="s">
        <v>62</v>
      </c>
      <c r="E74" s="8"/>
      <c r="F74" s="34">
        <f>さくらんぼ!F74</f>
        <v>0</v>
      </c>
      <c r="G74" s="34">
        <f>さくらんぼ!G74</f>
        <v>0</v>
      </c>
      <c r="H74" s="34">
        <f>さくらんぼ!H74</f>
        <v>0</v>
      </c>
      <c r="I74" s="50"/>
    </row>
    <row r="75" spans="1:9" x14ac:dyDescent="0.15">
      <c r="A75" s="285"/>
      <c r="B75" s="288"/>
      <c r="C75" s="6"/>
      <c r="D75" s="7"/>
      <c r="E75" s="8" t="s">
        <v>63</v>
      </c>
      <c r="F75" s="34">
        <f>さくらんぼ!F75</f>
        <v>0</v>
      </c>
      <c r="G75" s="34">
        <f>さくらんぼ!G75</f>
        <v>0</v>
      </c>
      <c r="H75" s="34">
        <f>さくらんぼ!H75</f>
        <v>0</v>
      </c>
      <c r="I75" s="50"/>
    </row>
    <row r="76" spans="1:9" x14ac:dyDescent="0.15">
      <c r="A76" s="285"/>
      <c r="B76" s="288"/>
      <c r="C76" s="6"/>
      <c r="D76" s="7"/>
      <c r="E76" s="8" t="s">
        <v>64</v>
      </c>
      <c r="F76" s="34">
        <f>さくらんぼ!F76</f>
        <v>0</v>
      </c>
      <c r="G76" s="34">
        <f>さくらんぼ!G76</f>
        <v>0</v>
      </c>
      <c r="H76" s="34">
        <f>さくらんぼ!H76</f>
        <v>0</v>
      </c>
      <c r="I76" s="50"/>
    </row>
    <row r="77" spans="1:9" x14ac:dyDescent="0.15">
      <c r="A77" s="285"/>
      <c r="B77" s="288"/>
      <c r="C77" s="6"/>
      <c r="D77" s="7" t="s">
        <v>65</v>
      </c>
      <c r="E77" s="8"/>
      <c r="F77" s="34">
        <f>さくらんぼ!F77</f>
        <v>0</v>
      </c>
      <c r="G77" s="34">
        <f>さくらんぼ!G77</f>
        <v>0</v>
      </c>
      <c r="H77" s="34">
        <f>さくらんぼ!H77</f>
        <v>0</v>
      </c>
      <c r="I77" s="50"/>
    </row>
    <row r="78" spans="1:9" x14ac:dyDescent="0.15">
      <c r="A78" s="285"/>
      <c r="B78" s="288"/>
      <c r="C78" s="6" t="s">
        <v>66</v>
      </c>
      <c r="D78" s="7"/>
      <c r="E78" s="8"/>
      <c r="F78" s="34">
        <f>さくらんぼ!F78</f>
        <v>0</v>
      </c>
      <c r="G78" s="34">
        <f>さくらんぼ!G78</f>
        <v>0</v>
      </c>
      <c r="H78" s="34">
        <f>さくらんぼ!H78</f>
        <v>0</v>
      </c>
      <c r="I78" s="50"/>
    </row>
    <row r="79" spans="1:9" x14ac:dyDescent="0.15">
      <c r="A79" s="285"/>
      <c r="B79" s="288"/>
      <c r="C79" s="6" t="s">
        <v>67</v>
      </c>
      <c r="D79" s="7"/>
      <c r="E79" s="8"/>
      <c r="F79" s="34">
        <f>さくらんぼ!F79</f>
        <v>0</v>
      </c>
      <c r="G79" s="34">
        <f>さくらんぼ!G79</f>
        <v>0</v>
      </c>
      <c r="H79" s="34">
        <f>さくらんぼ!H79</f>
        <v>0</v>
      </c>
      <c r="I79" s="50"/>
    </row>
    <row r="80" spans="1:9" x14ac:dyDescent="0.15">
      <c r="A80" s="285"/>
      <c r="B80" s="288"/>
      <c r="C80" s="6" t="s">
        <v>68</v>
      </c>
      <c r="D80" s="7"/>
      <c r="E80" s="8"/>
      <c r="F80" s="34">
        <f>さくらんぼ!F80</f>
        <v>0</v>
      </c>
      <c r="G80" s="34">
        <f>さくらんぼ!G80</f>
        <v>0</v>
      </c>
      <c r="H80" s="34">
        <f>さくらんぼ!H80</f>
        <v>0</v>
      </c>
      <c r="I80" s="50"/>
    </row>
    <row r="81" spans="1:9" x14ac:dyDescent="0.15">
      <c r="A81" s="285"/>
      <c r="B81" s="288"/>
      <c r="C81" s="6"/>
      <c r="D81" s="7" t="s">
        <v>69</v>
      </c>
      <c r="E81" s="8"/>
      <c r="F81" s="34">
        <f>さくらんぼ!F81</f>
        <v>0</v>
      </c>
      <c r="G81" s="34">
        <f>さくらんぼ!G81</f>
        <v>0</v>
      </c>
      <c r="H81" s="34">
        <f>さくらんぼ!H81</f>
        <v>0</v>
      </c>
      <c r="I81" s="50"/>
    </row>
    <row r="82" spans="1:9" x14ac:dyDescent="0.15">
      <c r="A82" s="285"/>
      <c r="B82" s="288"/>
      <c r="C82" s="6"/>
      <c r="D82" s="7" t="s">
        <v>42</v>
      </c>
      <c r="E82" s="8"/>
      <c r="F82" s="34">
        <f>さくらんぼ!F82</f>
        <v>0</v>
      </c>
      <c r="G82" s="34">
        <f>さくらんぼ!G82</f>
        <v>0</v>
      </c>
      <c r="H82" s="34">
        <f>さくらんぼ!H82</f>
        <v>0</v>
      </c>
      <c r="I82" s="50"/>
    </row>
    <row r="83" spans="1:9" x14ac:dyDescent="0.15">
      <c r="A83" s="285"/>
      <c r="B83" s="289"/>
      <c r="C83" s="12" t="s">
        <v>70</v>
      </c>
      <c r="D83" s="11"/>
      <c r="E83" s="11"/>
      <c r="F83" s="28">
        <f>さくらんぼ!F83</f>
        <v>43722200</v>
      </c>
      <c r="G83" s="28">
        <f>さくらんぼ!G83</f>
        <v>39823000</v>
      </c>
      <c r="H83" s="28">
        <f>さくらんぼ!H83</f>
        <v>3899200</v>
      </c>
      <c r="I83" s="55"/>
    </row>
    <row r="84" spans="1:9" x14ac:dyDescent="0.15">
      <c r="A84" s="286"/>
      <c r="B84" s="282" t="s">
        <v>71</v>
      </c>
      <c r="C84" s="283"/>
      <c r="D84" s="283"/>
      <c r="E84" s="284"/>
      <c r="F84" s="24">
        <f>さくらんぼ!F84</f>
        <v>6548800</v>
      </c>
      <c r="G84" s="24">
        <f>さくらんぼ!G84</f>
        <v>10177000</v>
      </c>
      <c r="H84" s="24">
        <f>さくらんぼ!H84</f>
        <v>-3628200</v>
      </c>
      <c r="I84" s="50"/>
    </row>
    <row r="85" spans="1:9" x14ac:dyDescent="0.15">
      <c r="A85" s="285" t="s">
        <v>72</v>
      </c>
      <c r="B85" s="287" t="s">
        <v>3</v>
      </c>
      <c r="C85" s="3" t="s">
        <v>73</v>
      </c>
      <c r="D85" s="7"/>
      <c r="E85" s="8"/>
      <c r="F85" s="27">
        <f>さくらんぼ!F85</f>
        <v>0</v>
      </c>
      <c r="G85" s="27">
        <f>さくらんぼ!G85</f>
        <v>0</v>
      </c>
      <c r="H85" s="27">
        <f>さくらんぼ!H85</f>
        <v>0</v>
      </c>
      <c r="I85" s="56"/>
    </row>
    <row r="86" spans="1:9" x14ac:dyDescent="0.15">
      <c r="A86" s="285"/>
      <c r="B86" s="287"/>
      <c r="C86" s="6"/>
      <c r="D86" s="7" t="s">
        <v>73</v>
      </c>
      <c r="E86" s="8"/>
      <c r="F86" s="24">
        <f>さくらんぼ!F86</f>
        <v>0</v>
      </c>
      <c r="G86" s="30">
        <f>さくらんぼ!G86</f>
        <v>2550000</v>
      </c>
      <c r="H86" s="24">
        <f>さくらんぼ!H86</f>
        <v>-2550000</v>
      </c>
      <c r="I86" s="50"/>
    </row>
    <row r="87" spans="1:9" x14ac:dyDescent="0.15">
      <c r="A87" s="285"/>
      <c r="B87" s="287"/>
      <c r="C87" s="6"/>
      <c r="D87" s="7" t="s">
        <v>74</v>
      </c>
      <c r="E87" s="8"/>
      <c r="F87" s="24">
        <f>さくらんぼ!F87</f>
        <v>0</v>
      </c>
      <c r="G87" s="30">
        <f>さくらんぼ!G87</f>
        <v>0</v>
      </c>
      <c r="H87" s="24">
        <f>さくらんぼ!H87</f>
        <v>0</v>
      </c>
      <c r="I87" s="50"/>
    </row>
    <row r="88" spans="1:9" x14ac:dyDescent="0.15">
      <c r="A88" s="285"/>
      <c r="B88" s="288"/>
      <c r="C88" s="6" t="s">
        <v>75</v>
      </c>
      <c r="D88" s="7"/>
      <c r="E88" s="8"/>
      <c r="F88" s="24">
        <f>さくらんぼ!F88</f>
        <v>0</v>
      </c>
      <c r="G88" s="25">
        <f>さくらんぼ!G88</f>
        <v>0</v>
      </c>
      <c r="H88" s="24">
        <f>さくらんぼ!H88</f>
        <v>0</v>
      </c>
      <c r="I88" s="50"/>
    </row>
    <row r="89" spans="1:9" x14ac:dyDescent="0.15">
      <c r="A89" s="285"/>
      <c r="B89" s="288"/>
      <c r="C89" s="6"/>
      <c r="D89" s="7" t="s">
        <v>75</v>
      </c>
      <c r="E89" s="8"/>
      <c r="F89" s="24">
        <f>さくらんぼ!F89</f>
        <v>0</v>
      </c>
      <c r="G89" s="25">
        <f>さくらんぼ!G89</f>
        <v>0</v>
      </c>
      <c r="H89" s="24">
        <f>さくらんぼ!H89</f>
        <v>0</v>
      </c>
      <c r="I89" s="50"/>
    </row>
    <row r="90" spans="1:9" x14ac:dyDescent="0.15">
      <c r="A90" s="285"/>
      <c r="B90" s="288"/>
      <c r="C90" s="6"/>
      <c r="D90" s="7" t="s">
        <v>76</v>
      </c>
      <c r="E90" s="8"/>
      <c r="F90" s="24">
        <f>さくらんぼ!F90</f>
        <v>0</v>
      </c>
      <c r="G90" s="25">
        <f>さくらんぼ!G90</f>
        <v>0</v>
      </c>
      <c r="H90" s="24">
        <f>さくらんぼ!H90</f>
        <v>0</v>
      </c>
      <c r="I90" s="50"/>
    </row>
    <row r="91" spans="1:9" x14ac:dyDescent="0.15">
      <c r="A91" s="285"/>
      <c r="B91" s="288"/>
      <c r="C91" s="6" t="s">
        <v>77</v>
      </c>
      <c r="D91" s="7"/>
      <c r="E91" s="8"/>
      <c r="F91" s="24">
        <f>さくらんぼ!F91</f>
        <v>0</v>
      </c>
      <c r="G91" s="25">
        <f>さくらんぼ!G91</f>
        <v>0</v>
      </c>
      <c r="H91" s="24">
        <f>さくらんぼ!H91</f>
        <v>0</v>
      </c>
      <c r="I91" s="50"/>
    </row>
    <row r="92" spans="1:9" x14ac:dyDescent="0.15">
      <c r="A92" s="285"/>
      <c r="B92" s="288"/>
      <c r="C92" s="8" t="s">
        <v>78</v>
      </c>
      <c r="D92" s="8"/>
      <c r="E92" s="8"/>
      <c r="F92" s="24">
        <f>さくらんぼ!F92</f>
        <v>0</v>
      </c>
      <c r="G92" s="25">
        <f>さくらんぼ!G92</f>
        <v>0</v>
      </c>
      <c r="H92" s="24">
        <f>さくらんぼ!H92</f>
        <v>0</v>
      </c>
      <c r="I92" s="50"/>
    </row>
    <row r="93" spans="1:9" x14ac:dyDescent="0.15">
      <c r="A93" s="285"/>
      <c r="B93" s="288"/>
      <c r="C93" s="7"/>
      <c r="D93" s="7" t="s">
        <v>79</v>
      </c>
      <c r="E93" s="8"/>
      <c r="F93" s="24">
        <f>さくらんぼ!F93</f>
        <v>0</v>
      </c>
      <c r="G93" s="25">
        <f>さくらんぼ!G93</f>
        <v>0</v>
      </c>
      <c r="H93" s="24">
        <f>さくらんぼ!H93</f>
        <v>0</v>
      </c>
      <c r="I93" s="50"/>
    </row>
    <row r="94" spans="1:9" x14ac:dyDescent="0.15">
      <c r="A94" s="285"/>
      <c r="B94" s="288"/>
      <c r="C94" s="7"/>
      <c r="D94" s="7" t="s">
        <v>80</v>
      </c>
      <c r="E94" s="8"/>
      <c r="F94" s="24">
        <f>さくらんぼ!F94</f>
        <v>0</v>
      </c>
      <c r="G94" s="25">
        <f>さくらんぼ!G94</f>
        <v>0</v>
      </c>
      <c r="H94" s="24">
        <f>さくらんぼ!H94</f>
        <v>0</v>
      </c>
      <c r="I94" s="50"/>
    </row>
    <row r="95" spans="1:9" x14ac:dyDescent="0.15">
      <c r="A95" s="285"/>
      <c r="B95" s="288"/>
      <c r="C95" s="13" t="s">
        <v>81</v>
      </c>
      <c r="D95" s="7"/>
      <c r="E95" s="8"/>
      <c r="F95" s="24">
        <f>さくらんぼ!F95</f>
        <v>0</v>
      </c>
      <c r="G95" s="25">
        <f>さくらんぼ!G95</f>
        <v>0</v>
      </c>
      <c r="H95" s="24">
        <f>さくらんぼ!H95</f>
        <v>0</v>
      </c>
      <c r="I95" s="50"/>
    </row>
    <row r="96" spans="1:9" x14ac:dyDescent="0.15">
      <c r="A96" s="285"/>
      <c r="B96" s="288"/>
      <c r="C96" s="12" t="s">
        <v>82</v>
      </c>
      <c r="D96" s="12"/>
      <c r="E96" s="12"/>
      <c r="F96" s="28">
        <f>さくらんぼ!F96</f>
        <v>0</v>
      </c>
      <c r="G96" s="28">
        <f>さくらんぼ!G96</f>
        <v>2550000</v>
      </c>
      <c r="H96" s="28">
        <f>さくらんぼ!H96</f>
        <v>-2550000</v>
      </c>
      <c r="I96" s="55"/>
    </row>
    <row r="97" spans="1:9" x14ac:dyDescent="0.15">
      <c r="A97" s="285"/>
      <c r="B97" s="288" t="s">
        <v>28</v>
      </c>
      <c r="C97" s="3" t="s">
        <v>83</v>
      </c>
      <c r="D97" s="7"/>
      <c r="E97" s="8"/>
      <c r="F97" s="24">
        <f>さくらんぼ!F97</f>
        <v>0</v>
      </c>
      <c r="G97" s="25">
        <f>さくらんぼ!G97</f>
        <v>0</v>
      </c>
      <c r="H97" s="24">
        <f>さくらんぼ!H97</f>
        <v>0</v>
      </c>
      <c r="I97" s="50"/>
    </row>
    <row r="98" spans="1:9" x14ac:dyDescent="0.15">
      <c r="A98" s="285"/>
      <c r="B98" s="288"/>
      <c r="C98" s="6" t="s">
        <v>84</v>
      </c>
      <c r="D98" s="7"/>
      <c r="E98" s="8"/>
      <c r="F98" s="24">
        <f>さくらんぼ!F98</f>
        <v>0</v>
      </c>
      <c r="G98" s="25">
        <f>さくらんぼ!G98</f>
        <v>4200000</v>
      </c>
      <c r="H98" s="24">
        <f>さくらんぼ!H98</f>
        <v>-4200000</v>
      </c>
      <c r="I98" s="50"/>
    </row>
    <row r="99" spans="1:9" x14ac:dyDescent="0.15">
      <c r="A99" s="285"/>
      <c r="B99" s="288"/>
      <c r="C99" s="6"/>
      <c r="D99" s="7" t="s">
        <v>85</v>
      </c>
      <c r="E99" s="8"/>
      <c r="F99" s="24">
        <f>さくらんぼ!F99</f>
        <v>0</v>
      </c>
      <c r="G99" s="25">
        <f>さくらんぼ!G99</f>
        <v>0</v>
      </c>
      <c r="H99" s="24">
        <f>さくらんぼ!H99</f>
        <v>0</v>
      </c>
      <c r="I99" s="50"/>
    </row>
    <row r="100" spans="1:9" x14ac:dyDescent="0.15">
      <c r="A100" s="285"/>
      <c r="B100" s="288"/>
      <c r="C100" s="6"/>
      <c r="D100" s="7" t="s">
        <v>86</v>
      </c>
      <c r="E100" s="8"/>
      <c r="F100" s="24">
        <f>さくらんぼ!F100</f>
        <v>0</v>
      </c>
      <c r="G100" s="25">
        <f>さくらんぼ!G100</f>
        <v>0</v>
      </c>
      <c r="H100" s="24">
        <f>さくらんぼ!H100</f>
        <v>0</v>
      </c>
      <c r="I100" s="50"/>
    </row>
    <row r="101" spans="1:9" x14ac:dyDescent="0.15">
      <c r="A101" s="285"/>
      <c r="B101" s="288"/>
      <c r="C101" s="6"/>
      <c r="D101" s="7" t="s">
        <v>87</v>
      </c>
      <c r="E101" s="8"/>
      <c r="F101" s="24">
        <f>さくらんぼ!F101</f>
        <v>0</v>
      </c>
      <c r="G101" s="25">
        <f>さくらんぼ!G101</f>
        <v>4200000</v>
      </c>
      <c r="H101" s="24">
        <f>さくらんぼ!H101</f>
        <v>-4200000</v>
      </c>
      <c r="I101" s="50"/>
    </row>
    <row r="102" spans="1:9" x14ac:dyDescent="0.15">
      <c r="A102" s="285"/>
      <c r="B102" s="288"/>
      <c r="C102" s="6"/>
      <c r="D102" s="7" t="s">
        <v>88</v>
      </c>
      <c r="E102" s="8"/>
      <c r="F102" s="24">
        <f>さくらんぼ!F102</f>
        <v>0</v>
      </c>
      <c r="G102" s="24">
        <f>さくらんぼ!G102</f>
        <v>0</v>
      </c>
      <c r="H102" s="24">
        <f>さくらんぼ!H102</f>
        <v>0</v>
      </c>
      <c r="I102" s="50"/>
    </row>
    <row r="103" spans="1:9" x14ac:dyDescent="0.15">
      <c r="A103" s="285"/>
      <c r="B103" s="288"/>
      <c r="C103" s="6"/>
      <c r="D103" s="7" t="s">
        <v>241</v>
      </c>
      <c r="E103" s="8"/>
      <c r="F103" s="24">
        <f>さくらんぼ!F103</f>
        <v>0</v>
      </c>
      <c r="G103" s="24">
        <f>さくらんぼ!G103</f>
        <v>0</v>
      </c>
      <c r="H103" s="24">
        <f>さくらんぼ!H103</f>
        <v>0</v>
      </c>
      <c r="I103" s="50"/>
    </row>
    <row r="104" spans="1:9" x14ac:dyDescent="0.15">
      <c r="A104" s="285"/>
      <c r="B104" s="288"/>
      <c r="C104" s="6" t="s">
        <v>89</v>
      </c>
      <c r="D104" s="7"/>
      <c r="E104" s="8"/>
      <c r="F104" s="24">
        <f>さくらんぼ!F104</f>
        <v>0</v>
      </c>
      <c r="G104" s="24">
        <f>さくらんぼ!G104</f>
        <v>0</v>
      </c>
      <c r="H104" s="24">
        <f>さくらんぼ!H104</f>
        <v>0</v>
      </c>
      <c r="I104" s="50"/>
    </row>
    <row r="105" spans="1:9" x14ac:dyDescent="0.15">
      <c r="A105" s="285"/>
      <c r="B105" s="288"/>
      <c r="C105" s="6" t="s">
        <v>90</v>
      </c>
      <c r="D105" s="7"/>
      <c r="E105" s="8"/>
      <c r="F105" s="24">
        <f>さくらんぼ!F105</f>
        <v>0</v>
      </c>
      <c r="G105" s="24">
        <f>さくらんぼ!G105</f>
        <v>0</v>
      </c>
      <c r="H105" s="24">
        <f>さくらんぼ!H105</f>
        <v>0</v>
      </c>
      <c r="I105" s="50"/>
    </row>
    <row r="106" spans="1:9" x14ac:dyDescent="0.15">
      <c r="A106" s="285"/>
      <c r="B106" s="288"/>
      <c r="C106" s="13" t="s">
        <v>91</v>
      </c>
      <c r="D106" s="14"/>
      <c r="E106" s="15"/>
      <c r="F106" s="24">
        <f>さくらんぼ!F106</f>
        <v>0</v>
      </c>
      <c r="G106" s="24">
        <f>さくらんぼ!G106</f>
        <v>0</v>
      </c>
      <c r="H106" s="24">
        <f>さくらんぼ!H106</f>
        <v>0</v>
      </c>
      <c r="I106" s="50"/>
    </row>
    <row r="107" spans="1:9" x14ac:dyDescent="0.15">
      <c r="A107" s="285"/>
      <c r="B107" s="289"/>
      <c r="C107" s="8" t="s">
        <v>92</v>
      </c>
      <c r="D107" s="8"/>
      <c r="E107" s="8"/>
      <c r="F107" s="28">
        <f>さくらんぼ!F107</f>
        <v>0</v>
      </c>
      <c r="G107" s="28">
        <f>さくらんぼ!G107</f>
        <v>4200000</v>
      </c>
      <c r="H107" s="28">
        <f>さくらんぼ!H107</f>
        <v>-4200000</v>
      </c>
      <c r="I107" s="55"/>
    </row>
    <row r="108" spans="1:9" x14ac:dyDescent="0.15">
      <c r="A108" s="286"/>
      <c r="B108" s="282" t="s">
        <v>93</v>
      </c>
      <c r="C108" s="283"/>
      <c r="D108" s="283"/>
      <c r="E108" s="284"/>
      <c r="F108" s="28">
        <f>さくらんぼ!F108</f>
        <v>0</v>
      </c>
      <c r="G108" s="28">
        <f>さくらんぼ!G108</f>
        <v>-1650000</v>
      </c>
      <c r="H108" s="28">
        <f>さくらんぼ!H108</f>
        <v>1650000</v>
      </c>
      <c r="I108" s="55"/>
    </row>
    <row r="109" spans="1:9" x14ac:dyDescent="0.15">
      <c r="A109" s="285" t="s">
        <v>94</v>
      </c>
      <c r="B109" s="287" t="s">
        <v>3</v>
      </c>
      <c r="C109" s="3" t="s">
        <v>95</v>
      </c>
      <c r="D109" s="7"/>
      <c r="E109" s="8"/>
      <c r="F109" s="24">
        <f>さくらんぼ!F109</f>
        <v>0</v>
      </c>
      <c r="G109" s="24">
        <f>さくらんぼ!G109</f>
        <v>0</v>
      </c>
      <c r="H109" s="24">
        <f>さくらんぼ!H109</f>
        <v>0</v>
      </c>
      <c r="I109" s="50"/>
    </row>
    <row r="110" spans="1:9" x14ac:dyDescent="0.15">
      <c r="A110" s="285"/>
      <c r="B110" s="288"/>
      <c r="C110" s="6" t="s">
        <v>96</v>
      </c>
      <c r="D110" s="7"/>
      <c r="E110" s="8"/>
      <c r="F110" s="24">
        <f>さくらんぼ!F110</f>
        <v>0</v>
      </c>
      <c r="G110" s="24">
        <f>さくらんぼ!G110</f>
        <v>0</v>
      </c>
      <c r="H110" s="24">
        <f>さくらんぼ!H110</f>
        <v>0</v>
      </c>
      <c r="I110" s="50"/>
    </row>
    <row r="111" spans="1:9" x14ac:dyDescent="0.15">
      <c r="A111" s="285"/>
      <c r="B111" s="288"/>
      <c r="C111" s="6" t="s">
        <v>97</v>
      </c>
      <c r="D111" s="7"/>
      <c r="E111" s="8"/>
      <c r="F111" s="24">
        <f>さくらんぼ!F111</f>
        <v>0</v>
      </c>
      <c r="G111" s="24">
        <f>さくらんぼ!G111</f>
        <v>0</v>
      </c>
      <c r="H111" s="24">
        <f>さくらんぼ!H111</f>
        <v>0</v>
      </c>
      <c r="I111" s="50"/>
    </row>
    <row r="112" spans="1:9" x14ac:dyDescent="0.15">
      <c r="A112" s="285"/>
      <c r="B112" s="288"/>
      <c r="C112" s="6" t="s">
        <v>98</v>
      </c>
      <c r="D112" s="7"/>
      <c r="E112" s="8"/>
      <c r="F112" s="24">
        <f>さくらんぼ!F112</f>
        <v>0</v>
      </c>
      <c r="G112" s="24">
        <f>さくらんぼ!G112</f>
        <v>0</v>
      </c>
      <c r="H112" s="24">
        <f>さくらんぼ!H112</f>
        <v>0</v>
      </c>
      <c r="I112" s="50"/>
    </row>
    <row r="113" spans="1:9" x14ac:dyDescent="0.15">
      <c r="A113" s="285"/>
      <c r="B113" s="288"/>
      <c r="C113" s="6" t="s">
        <v>99</v>
      </c>
      <c r="D113" s="7"/>
      <c r="E113" s="8"/>
      <c r="F113" s="24">
        <f>さくらんぼ!F113</f>
        <v>0</v>
      </c>
      <c r="G113" s="24">
        <f>さくらんぼ!G113</f>
        <v>0</v>
      </c>
      <c r="H113" s="24">
        <f>さくらんぼ!H113</f>
        <v>0</v>
      </c>
      <c r="I113" s="50"/>
    </row>
    <row r="114" spans="1:9" x14ac:dyDescent="0.15">
      <c r="A114" s="285"/>
      <c r="B114" s="288"/>
      <c r="C114" s="6" t="s">
        <v>100</v>
      </c>
      <c r="D114" s="7"/>
      <c r="E114" s="8"/>
      <c r="F114" s="24">
        <f>さくらんぼ!F114</f>
        <v>0</v>
      </c>
      <c r="G114" s="24">
        <f>さくらんぼ!G114</f>
        <v>3000000</v>
      </c>
      <c r="H114" s="24">
        <f>さくらんぼ!H114</f>
        <v>-3000000</v>
      </c>
      <c r="I114" s="50"/>
    </row>
    <row r="115" spans="1:9" x14ac:dyDescent="0.15">
      <c r="A115" s="285"/>
      <c r="B115" s="288"/>
      <c r="C115" s="6" t="s">
        <v>195</v>
      </c>
      <c r="D115" s="7"/>
      <c r="E115" s="8"/>
      <c r="F115" s="24">
        <f>さくらんぼ!F115</f>
        <v>0</v>
      </c>
      <c r="G115" s="24">
        <f>さくらんぼ!G115</f>
        <v>0</v>
      </c>
      <c r="H115" s="24">
        <f>さくらんぼ!H115</f>
        <v>0</v>
      </c>
      <c r="I115" s="50"/>
    </row>
    <row r="116" spans="1:9" x14ac:dyDescent="0.15">
      <c r="A116" s="285"/>
      <c r="B116" s="288"/>
      <c r="C116" s="13" t="s">
        <v>101</v>
      </c>
      <c r="D116" s="14"/>
      <c r="E116" s="15"/>
      <c r="F116" s="24">
        <f>さくらんぼ!F116</f>
        <v>0</v>
      </c>
      <c r="G116" s="24">
        <f>さくらんぼ!G116</f>
        <v>0</v>
      </c>
      <c r="H116" s="24">
        <f>さくらんぼ!H116</f>
        <v>0</v>
      </c>
      <c r="I116" s="50"/>
    </row>
    <row r="117" spans="1:9" x14ac:dyDescent="0.15">
      <c r="A117" s="285"/>
      <c r="B117" s="288"/>
      <c r="C117" s="16" t="s">
        <v>102</v>
      </c>
      <c r="D117" s="16"/>
      <c r="E117" s="16"/>
      <c r="F117" s="28">
        <f>さくらんぼ!F117</f>
        <v>0</v>
      </c>
      <c r="G117" s="28">
        <f>さくらんぼ!G117</f>
        <v>3000000</v>
      </c>
      <c r="H117" s="28">
        <f>さくらんぼ!H117</f>
        <v>-3000000</v>
      </c>
      <c r="I117" s="55"/>
    </row>
    <row r="118" spans="1:9" x14ac:dyDescent="0.15">
      <c r="A118" s="285"/>
      <c r="B118" s="288" t="s">
        <v>28</v>
      </c>
      <c r="C118" s="3" t="s">
        <v>103</v>
      </c>
      <c r="D118" s="7"/>
      <c r="E118" s="8"/>
      <c r="F118" s="24">
        <f>さくらんぼ!F118</f>
        <v>0</v>
      </c>
      <c r="G118" s="24">
        <f>さくらんぼ!G118</f>
        <v>0</v>
      </c>
      <c r="H118" s="24">
        <f>さくらんぼ!H118</f>
        <v>0</v>
      </c>
      <c r="I118" s="50"/>
    </row>
    <row r="119" spans="1:9" x14ac:dyDescent="0.15">
      <c r="A119" s="285"/>
      <c r="B119" s="288"/>
      <c r="C119" s="6" t="s">
        <v>104</v>
      </c>
      <c r="D119" s="7"/>
      <c r="E119" s="8"/>
      <c r="F119" s="24">
        <f>さくらんぼ!F119</f>
        <v>0</v>
      </c>
      <c r="G119" s="24">
        <f>さくらんぼ!G119</f>
        <v>3100000</v>
      </c>
      <c r="H119" s="24">
        <f>さくらんぼ!H119</f>
        <v>-3100000</v>
      </c>
      <c r="I119" s="50" t="s">
        <v>211</v>
      </c>
    </row>
    <row r="120" spans="1:9" x14ac:dyDescent="0.15">
      <c r="A120" s="285"/>
      <c r="B120" s="288"/>
      <c r="C120" s="6" t="s">
        <v>105</v>
      </c>
      <c r="D120" s="7"/>
      <c r="E120" s="8"/>
      <c r="F120" s="24">
        <f>さくらんぼ!F120</f>
        <v>0</v>
      </c>
      <c r="G120" s="24">
        <f>さくらんぼ!G120</f>
        <v>0</v>
      </c>
      <c r="H120" s="24">
        <f>さくらんぼ!H120</f>
        <v>0</v>
      </c>
      <c r="I120" s="50"/>
    </row>
    <row r="121" spans="1:9" x14ac:dyDescent="0.15">
      <c r="A121" s="285"/>
      <c r="B121" s="288"/>
      <c r="C121" s="6" t="s">
        <v>106</v>
      </c>
      <c r="D121" s="7"/>
      <c r="E121" s="8"/>
      <c r="F121" s="24">
        <f>さくらんぼ!F121</f>
        <v>0</v>
      </c>
      <c r="G121" s="24">
        <f>さくらんぼ!G121</f>
        <v>0</v>
      </c>
      <c r="H121" s="24">
        <f>さくらんぼ!H121</f>
        <v>0</v>
      </c>
      <c r="I121" s="50"/>
    </row>
    <row r="122" spans="1:9" x14ac:dyDescent="0.15">
      <c r="A122" s="285"/>
      <c r="B122" s="288"/>
      <c r="C122" s="6" t="s">
        <v>107</v>
      </c>
      <c r="D122" s="7"/>
      <c r="E122" s="8"/>
      <c r="F122" s="24">
        <f>さくらんぼ!F122</f>
        <v>4692000</v>
      </c>
      <c r="G122" s="24">
        <f>さくらんぼ!G122</f>
        <v>8300000</v>
      </c>
      <c r="H122" s="24">
        <f>さくらんぼ!H122</f>
        <v>-3608000</v>
      </c>
      <c r="I122" s="50" t="s">
        <v>199</v>
      </c>
    </row>
    <row r="123" spans="1:9" x14ac:dyDescent="0.15">
      <c r="A123" s="285"/>
      <c r="B123" s="289"/>
      <c r="C123" s="6" t="s">
        <v>182</v>
      </c>
      <c r="D123" s="7"/>
      <c r="E123" s="8"/>
      <c r="F123" s="24">
        <f>さくらんぼ!F123</f>
        <v>0</v>
      </c>
      <c r="G123" s="24">
        <f>さくらんぼ!G123</f>
        <v>0</v>
      </c>
      <c r="H123" s="24">
        <f>さくらんぼ!H123</f>
        <v>0</v>
      </c>
      <c r="I123" s="50"/>
    </row>
    <row r="124" spans="1:9" x14ac:dyDescent="0.15">
      <c r="A124" s="285"/>
      <c r="B124" s="289"/>
      <c r="C124" s="13" t="s">
        <v>108</v>
      </c>
      <c r="D124" s="14"/>
      <c r="E124" s="15"/>
      <c r="F124" s="29">
        <f>さくらんぼ!F124</f>
        <v>0</v>
      </c>
      <c r="G124" s="29">
        <f>さくらんぼ!G124</f>
        <v>0</v>
      </c>
      <c r="H124" s="29">
        <f>さくらんぼ!H124</f>
        <v>0</v>
      </c>
      <c r="I124" s="57"/>
    </row>
    <row r="125" spans="1:9" x14ac:dyDescent="0.15">
      <c r="A125" s="285"/>
      <c r="B125" s="289"/>
      <c r="C125" s="12" t="s">
        <v>109</v>
      </c>
      <c r="D125" s="12"/>
      <c r="E125" s="12"/>
      <c r="F125" s="24">
        <f>さくらんぼ!F125</f>
        <v>4692000</v>
      </c>
      <c r="G125" s="24">
        <f>さくらんぼ!G125</f>
        <v>11400000</v>
      </c>
      <c r="H125" s="24">
        <f>さくらんぼ!H125</f>
        <v>-6708000</v>
      </c>
      <c r="I125" s="50"/>
    </row>
    <row r="126" spans="1:9" x14ac:dyDescent="0.15">
      <c r="A126" s="285"/>
      <c r="B126" s="282" t="s">
        <v>110</v>
      </c>
      <c r="C126" s="283"/>
      <c r="D126" s="283"/>
      <c r="E126" s="284"/>
      <c r="F126" s="28">
        <f>さくらんぼ!F126</f>
        <v>-4692000</v>
      </c>
      <c r="G126" s="28">
        <f>さくらんぼ!G126</f>
        <v>-8400000</v>
      </c>
      <c r="H126" s="28">
        <f>さくらんぼ!H126</f>
        <v>3708000</v>
      </c>
      <c r="I126" s="55"/>
    </row>
    <row r="127" spans="1:9" x14ac:dyDescent="0.15">
      <c r="A127" s="41" t="s">
        <v>111</v>
      </c>
      <c r="B127" s="42"/>
      <c r="C127" s="43"/>
      <c r="D127" s="43"/>
      <c r="E127" s="43"/>
      <c r="F127" s="29">
        <f>さくらんぼ!F127</f>
        <v>2736800</v>
      </c>
      <c r="G127" s="29">
        <f>さくらんぼ!G127</f>
        <v>3320690</v>
      </c>
      <c r="H127" s="28">
        <f>さくらんぼ!H127</f>
        <v>-583890</v>
      </c>
      <c r="I127" s="55"/>
    </row>
    <row r="128" spans="1:9" x14ac:dyDescent="0.15">
      <c r="A128" s="20" t="s">
        <v>112</v>
      </c>
      <c r="B128" s="21"/>
      <c r="C128" s="22"/>
      <c r="D128" s="22"/>
      <c r="E128" s="22"/>
      <c r="F128" s="29">
        <f>さくらんぼ!F128</f>
        <v>-880000</v>
      </c>
      <c r="G128" s="29">
        <f>さくらんぼ!G128</f>
        <v>-3193690</v>
      </c>
      <c r="H128" s="29">
        <f>さくらんぼ!H128</f>
        <v>2313690</v>
      </c>
      <c r="I128" s="57"/>
    </row>
    <row r="129" spans="1:9" x14ac:dyDescent="0.15">
      <c r="A129" s="41" t="s">
        <v>113</v>
      </c>
      <c r="B129" s="42"/>
      <c r="C129" s="43"/>
      <c r="D129" s="43"/>
      <c r="E129" s="43"/>
      <c r="F129" s="28">
        <f>さくらんぼ!F129</f>
        <v>7900000</v>
      </c>
      <c r="G129" s="28">
        <f>さくらんぼ!G129</f>
        <v>11093690</v>
      </c>
      <c r="H129" s="28">
        <f>さくらんぼ!H129</f>
        <v>-3193690</v>
      </c>
      <c r="I129" s="55"/>
    </row>
    <row r="130" spans="1:9" x14ac:dyDescent="0.15">
      <c r="A130" s="282" t="s">
        <v>114</v>
      </c>
      <c r="B130" s="283"/>
      <c r="C130" s="283"/>
      <c r="D130" s="283"/>
      <c r="E130" s="284"/>
      <c r="F130" s="28">
        <f>さくらんぼ!F130</f>
        <v>7020000</v>
      </c>
      <c r="G130" s="28">
        <f>さくらんぼ!G130</f>
        <v>7900000</v>
      </c>
      <c r="H130" s="28">
        <f>さくらんぼ!H130</f>
        <v>-880000</v>
      </c>
      <c r="I130" s="57"/>
    </row>
    <row r="131" spans="1:9" x14ac:dyDescent="0.15">
      <c r="F131" s="30"/>
      <c r="G131" s="30"/>
      <c r="H131" s="30"/>
      <c r="I131" s="60"/>
    </row>
    <row r="132" spans="1:9" x14ac:dyDescent="0.15">
      <c r="A132" s="1" t="s">
        <v>125</v>
      </c>
    </row>
    <row r="134" spans="1:9" x14ac:dyDescent="0.15">
      <c r="A134" s="23"/>
    </row>
    <row r="135" spans="1:9" x14ac:dyDescent="0.15">
      <c r="A135" s="23"/>
    </row>
    <row r="136" spans="1:9" x14ac:dyDescent="0.15">
      <c r="A136" s="23"/>
    </row>
  </sheetData>
  <mergeCells count="16">
    <mergeCell ref="A2:I2"/>
    <mergeCell ref="A3:I3"/>
    <mergeCell ref="A5:C5"/>
    <mergeCell ref="A6:A84"/>
    <mergeCell ref="B6:B32"/>
    <mergeCell ref="B33:B83"/>
    <mergeCell ref="B84:E84"/>
    <mergeCell ref="A130:E130"/>
    <mergeCell ref="A85:A108"/>
    <mergeCell ref="B85:B96"/>
    <mergeCell ref="B97:B107"/>
    <mergeCell ref="B108:E108"/>
    <mergeCell ref="A109:A126"/>
    <mergeCell ref="B109:B117"/>
    <mergeCell ref="B118:B125"/>
    <mergeCell ref="B126:E12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36"/>
  <sheetViews>
    <sheetView tabSelected="1" topLeftCell="A22" zoomScaleNormal="100" workbookViewId="0">
      <selection activeCell="F45" sqref="F45"/>
    </sheetView>
  </sheetViews>
  <sheetFormatPr defaultColWidth="9" defaultRowHeight="12" x14ac:dyDescent="0.15"/>
  <cols>
    <col min="1" max="4" width="2.625" style="1" customWidth="1"/>
    <col min="5" max="5" width="28.625" style="1" customWidth="1"/>
    <col min="6" max="6" width="11.75" style="25" bestFit="1" customWidth="1"/>
    <col min="7" max="8" width="11.75" style="25" customWidth="1"/>
    <col min="9" max="9" width="21.875" style="61" customWidth="1"/>
    <col min="10" max="16384" width="9" style="1"/>
  </cols>
  <sheetData>
    <row r="1" spans="1:9" ht="13.5" x14ac:dyDescent="0.15">
      <c r="A1" s="32" t="s">
        <v>220</v>
      </c>
      <c r="I1" s="58"/>
    </row>
    <row r="2" spans="1:9" ht="18" customHeight="1" x14ac:dyDescent="0.15">
      <c r="A2" s="293" t="s">
        <v>222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15">
      <c r="I4" s="58" t="s">
        <v>0</v>
      </c>
    </row>
    <row r="5" spans="1:9" x14ac:dyDescent="0.15">
      <c r="A5" s="294" t="s">
        <v>1</v>
      </c>
      <c r="B5" s="295"/>
      <c r="C5" s="295"/>
      <c r="D5" s="2"/>
      <c r="E5" s="2"/>
      <c r="F5" s="33" t="s">
        <v>235</v>
      </c>
      <c r="G5" s="26" t="s">
        <v>236</v>
      </c>
      <c r="H5" s="26" t="s">
        <v>115</v>
      </c>
      <c r="I5" s="59" t="s">
        <v>116</v>
      </c>
    </row>
    <row r="6" spans="1:9" x14ac:dyDescent="0.15">
      <c r="A6" s="296" t="s">
        <v>2</v>
      </c>
      <c r="B6" s="288" t="s">
        <v>3</v>
      </c>
      <c r="C6" s="70" t="s">
        <v>4</v>
      </c>
      <c r="D6" s="71"/>
      <c r="E6" s="72"/>
      <c r="F6" s="95">
        <v>0</v>
      </c>
      <c r="G6" s="95">
        <v>0</v>
      </c>
      <c r="H6" s="96">
        <f>F6-G6</f>
        <v>0</v>
      </c>
      <c r="I6" s="51"/>
    </row>
    <row r="7" spans="1:9" x14ac:dyDescent="0.15">
      <c r="A7" s="285"/>
      <c r="B7" s="288"/>
      <c r="C7" s="6" t="s">
        <v>5</v>
      </c>
      <c r="D7" s="7"/>
      <c r="E7" s="8"/>
      <c r="F7" s="65">
        <f>SUM(F8,F13,F14,F16,F17)</f>
        <v>50010000</v>
      </c>
      <c r="G7" s="65">
        <f>SUM(G8,G13,G14,G16,G17)</f>
        <v>49740000</v>
      </c>
      <c r="H7" s="63">
        <f>F7-G7</f>
        <v>270000</v>
      </c>
      <c r="I7" s="52"/>
    </row>
    <row r="8" spans="1:9" x14ac:dyDescent="0.15">
      <c r="A8" s="285"/>
      <c r="B8" s="288"/>
      <c r="C8" s="6"/>
      <c r="D8" s="8" t="s">
        <v>6</v>
      </c>
      <c r="F8" s="34">
        <f>SUM(F9:F12)</f>
        <v>43000000</v>
      </c>
      <c r="G8" s="34">
        <f>SUM(G9:G12)</f>
        <v>42230000</v>
      </c>
      <c r="H8" s="24">
        <f>F8-G8</f>
        <v>770000</v>
      </c>
      <c r="I8" s="52"/>
    </row>
    <row r="9" spans="1:9" x14ac:dyDescent="0.15">
      <c r="A9" s="285"/>
      <c r="B9" s="288"/>
      <c r="C9" s="6"/>
      <c r="D9" s="7"/>
      <c r="E9" s="1" t="s">
        <v>7</v>
      </c>
      <c r="F9" s="34">
        <v>43000000</v>
      </c>
      <c r="G9" s="34">
        <v>42230000</v>
      </c>
      <c r="H9" s="24">
        <f>F9-G9</f>
        <v>770000</v>
      </c>
      <c r="I9" s="52" t="s">
        <v>157</v>
      </c>
    </row>
    <row r="10" spans="1:9" x14ac:dyDescent="0.15">
      <c r="A10" s="285"/>
      <c r="B10" s="288"/>
      <c r="C10" s="6"/>
      <c r="D10" s="7"/>
      <c r="E10" s="8" t="s">
        <v>8</v>
      </c>
      <c r="F10" s="34"/>
      <c r="G10" s="34"/>
      <c r="H10" s="24"/>
      <c r="I10" s="52"/>
    </row>
    <row r="11" spans="1:9" x14ac:dyDescent="0.15">
      <c r="A11" s="285"/>
      <c r="B11" s="288"/>
      <c r="C11" s="6"/>
      <c r="D11" s="7"/>
      <c r="E11" s="8" t="s">
        <v>9</v>
      </c>
      <c r="F11" s="34"/>
      <c r="G11" s="34"/>
      <c r="H11" s="24"/>
      <c r="I11" s="52"/>
    </row>
    <row r="12" spans="1:9" x14ac:dyDescent="0.15">
      <c r="A12" s="285"/>
      <c r="B12" s="288"/>
      <c r="C12" s="6"/>
      <c r="D12" s="7"/>
      <c r="E12" s="8" t="s">
        <v>10</v>
      </c>
      <c r="F12" s="34"/>
      <c r="G12" s="34"/>
      <c r="H12" s="24"/>
      <c r="I12" s="52"/>
    </row>
    <row r="13" spans="1:9" x14ac:dyDescent="0.15">
      <c r="A13" s="285"/>
      <c r="B13" s="288"/>
      <c r="C13" s="6"/>
      <c r="D13" s="7" t="s">
        <v>11</v>
      </c>
      <c r="E13" s="8"/>
      <c r="F13" s="34">
        <v>0</v>
      </c>
      <c r="G13" s="34">
        <v>0</v>
      </c>
      <c r="H13" s="24">
        <f>F13-G13</f>
        <v>0</v>
      </c>
      <c r="I13" s="52"/>
    </row>
    <row r="14" spans="1:9" x14ac:dyDescent="0.15">
      <c r="A14" s="285"/>
      <c r="B14" s="288"/>
      <c r="C14" s="6"/>
      <c r="D14" s="7" t="s">
        <v>12</v>
      </c>
      <c r="E14" s="8"/>
      <c r="F14" s="34">
        <f>F15</f>
        <v>0</v>
      </c>
      <c r="G14" s="34">
        <f>G15</f>
        <v>0</v>
      </c>
      <c r="H14" s="24">
        <f>F14-G14</f>
        <v>0</v>
      </c>
      <c r="I14" s="52"/>
    </row>
    <row r="15" spans="1:9" x14ac:dyDescent="0.15">
      <c r="A15" s="285"/>
      <c r="B15" s="288"/>
      <c r="C15" s="6"/>
      <c r="D15" s="7"/>
      <c r="E15" s="8" t="s">
        <v>13</v>
      </c>
      <c r="F15" s="34"/>
      <c r="G15" s="34"/>
      <c r="H15" s="24"/>
      <c r="I15" s="52"/>
    </row>
    <row r="16" spans="1:9" x14ac:dyDescent="0.15">
      <c r="A16" s="285"/>
      <c r="B16" s="288"/>
      <c r="C16" s="6"/>
      <c r="D16" s="7" t="s">
        <v>14</v>
      </c>
      <c r="E16" s="8"/>
      <c r="F16" s="34">
        <v>0</v>
      </c>
      <c r="G16" s="34">
        <v>0</v>
      </c>
      <c r="H16" s="24">
        <f>F16-G16</f>
        <v>0</v>
      </c>
      <c r="I16" s="52"/>
    </row>
    <row r="17" spans="1:9" x14ac:dyDescent="0.15">
      <c r="A17" s="285"/>
      <c r="B17" s="288"/>
      <c r="C17" s="6"/>
      <c r="D17" s="7" t="s">
        <v>15</v>
      </c>
      <c r="E17" s="8"/>
      <c r="F17" s="34">
        <f>SUM(F18:F22)</f>
        <v>7010000</v>
      </c>
      <c r="G17" s="34">
        <f>SUM(G18:G22)</f>
        <v>7510000</v>
      </c>
      <c r="H17" s="24">
        <f>F17-G17</f>
        <v>-500000</v>
      </c>
      <c r="I17" s="52"/>
    </row>
    <row r="18" spans="1:9" x14ac:dyDescent="0.15">
      <c r="A18" s="285"/>
      <c r="B18" s="288"/>
      <c r="C18" s="6"/>
      <c r="D18" s="7"/>
      <c r="E18" s="8" t="s">
        <v>16</v>
      </c>
      <c r="F18" s="34"/>
      <c r="G18" s="34"/>
      <c r="H18" s="24"/>
      <c r="I18" s="52"/>
    </row>
    <row r="19" spans="1:9" x14ac:dyDescent="0.15">
      <c r="A19" s="285"/>
      <c r="B19" s="288"/>
      <c r="C19" s="6"/>
      <c r="D19" s="7"/>
      <c r="E19" s="8" t="s">
        <v>17</v>
      </c>
      <c r="F19" s="34">
        <v>10000</v>
      </c>
      <c r="G19" s="34">
        <v>10000</v>
      </c>
      <c r="H19" s="24">
        <f>F19-G19</f>
        <v>0</v>
      </c>
      <c r="I19" s="52" t="s">
        <v>171</v>
      </c>
    </row>
    <row r="20" spans="1:9" x14ac:dyDescent="0.15">
      <c r="A20" s="285"/>
      <c r="B20" s="288"/>
      <c r="C20" s="6"/>
      <c r="D20" s="7"/>
      <c r="E20" s="8" t="s">
        <v>18</v>
      </c>
      <c r="F20" s="34">
        <v>7000000</v>
      </c>
      <c r="G20" s="34">
        <v>7500000</v>
      </c>
      <c r="H20" s="24">
        <f>F20-G20</f>
        <v>-500000</v>
      </c>
      <c r="I20" s="52" t="s">
        <v>172</v>
      </c>
    </row>
    <row r="21" spans="1:9" x14ac:dyDescent="0.15">
      <c r="A21" s="285"/>
      <c r="B21" s="288"/>
      <c r="C21" s="6"/>
      <c r="D21" s="7"/>
      <c r="E21" s="8" t="s">
        <v>19</v>
      </c>
      <c r="F21" s="34"/>
      <c r="G21" s="34"/>
      <c r="H21" s="24"/>
      <c r="I21" s="52"/>
    </row>
    <row r="22" spans="1:9" x14ac:dyDescent="0.15">
      <c r="A22" s="285"/>
      <c r="B22" s="288"/>
      <c r="C22" s="69"/>
      <c r="D22" s="75"/>
      <c r="E22" s="76" t="s">
        <v>15</v>
      </c>
      <c r="F22" s="97"/>
      <c r="G22" s="97"/>
      <c r="H22" s="84"/>
      <c r="I22" s="52"/>
    </row>
    <row r="23" spans="1:9" x14ac:dyDescent="0.15">
      <c r="A23" s="285"/>
      <c r="B23" s="288"/>
      <c r="C23" s="83" t="s">
        <v>20</v>
      </c>
      <c r="D23" s="79"/>
      <c r="E23" s="80"/>
      <c r="F23" s="98">
        <v>0</v>
      </c>
      <c r="G23" s="98">
        <v>0</v>
      </c>
      <c r="H23" s="85">
        <f>F23-G23</f>
        <v>0</v>
      </c>
      <c r="I23" s="52"/>
    </row>
    <row r="24" spans="1:9" x14ac:dyDescent="0.15">
      <c r="A24" s="285"/>
      <c r="B24" s="288"/>
      <c r="C24" s="83" t="s">
        <v>21</v>
      </c>
      <c r="D24" s="79"/>
      <c r="E24" s="80"/>
      <c r="F24" s="98">
        <v>0</v>
      </c>
      <c r="G24" s="98">
        <v>0</v>
      </c>
      <c r="H24" s="85">
        <f t="shared" ref="H24:H28" si="0">F24-G24</f>
        <v>0</v>
      </c>
      <c r="I24" s="52"/>
    </row>
    <row r="25" spans="1:9" x14ac:dyDescent="0.15">
      <c r="A25" s="285"/>
      <c r="B25" s="288"/>
      <c r="C25" s="83" t="s">
        <v>22</v>
      </c>
      <c r="D25" s="79"/>
      <c r="E25" s="80"/>
      <c r="F25" s="91">
        <v>1000</v>
      </c>
      <c r="G25" s="99">
        <v>0</v>
      </c>
      <c r="H25" s="85">
        <f t="shared" si="0"/>
        <v>1000</v>
      </c>
      <c r="I25" s="53"/>
    </row>
    <row r="26" spans="1:9" x14ac:dyDescent="0.15">
      <c r="A26" s="285"/>
      <c r="B26" s="288"/>
      <c r="C26" s="6" t="s">
        <v>23</v>
      </c>
      <c r="D26" s="7"/>
      <c r="E26" s="8"/>
      <c r="F26" s="65">
        <f>SUM(F27:F29)</f>
        <v>260000</v>
      </c>
      <c r="G26" s="65">
        <f>SUM(G27:G29)</f>
        <v>260000</v>
      </c>
      <c r="H26" s="63">
        <f t="shared" si="0"/>
        <v>0</v>
      </c>
      <c r="I26" s="52"/>
    </row>
    <row r="27" spans="1:9" x14ac:dyDescent="0.15">
      <c r="A27" s="285"/>
      <c r="B27" s="288"/>
      <c r="C27" s="6"/>
      <c r="D27" s="7" t="s">
        <v>24</v>
      </c>
      <c r="E27" s="8"/>
      <c r="F27" s="34">
        <v>0</v>
      </c>
      <c r="G27" s="34">
        <v>0</v>
      </c>
      <c r="H27" s="24">
        <f t="shared" si="0"/>
        <v>0</v>
      </c>
      <c r="I27" s="52"/>
    </row>
    <row r="28" spans="1:9" x14ac:dyDescent="0.15">
      <c r="A28" s="285"/>
      <c r="B28" s="288"/>
      <c r="C28" s="6"/>
      <c r="D28" s="7" t="s">
        <v>25</v>
      </c>
      <c r="E28" s="8"/>
      <c r="F28" s="34">
        <v>0</v>
      </c>
      <c r="G28" s="34">
        <v>0</v>
      </c>
      <c r="H28" s="24">
        <f t="shared" si="0"/>
        <v>0</v>
      </c>
      <c r="I28" s="52"/>
    </row>
    <row r="29" spans="1:9" x14ac:dyDescent="0.15">
      <c r="A29" s="285"/>
      <c r="B29" s="288"/>
      <c r="C29" s="6"/>
      <c r="D29" s="7" t="s">
        <v>26</v>
      </c>
      <c r="E29" s="8"/>
      <c r="F29" s="34">
        <f>F30+F31</f>
        <v>260000</v>
      </c>
      <c r="G29" s="34">
        <f>G30+G31</f>
        <v>260000</v>
      </c>
      <c r="H29" s="24">
        <f>F29-G29</f>
        <v>0</v>
      </c>
      <c r="I29" s="52"/>
    </row>
    <row r="30" spans="1:9" x14ac:dyDescent="0.15">
      <c r="A30" s="285"/>
      <c r="B30" s="288"/>
      <c r="C30" s="6"/>
      <c r="D30" s="7"/>
      <c r="E30" s="8" t="s">
        <v>124</v>
      </c>
      <c r="F30" s="34">
        <v>260000</v>
      </c>
      <c r="G30" s="34">
        <v>260000</v>
      </c>
      <c r="H30" s="24">
        <f>F30-G30</f>
        <v>0</v>
      </c>
      <c r="I30" s="52" t="s">
        <v>173</v>
      </c>
    </row>
    <row r="31" spans="1:9" x14ac:dyDescent="0.15">
      <c r="A31" s="285"/>
      <c r="B31" s="288"/>
      <c r="C31" s="6"/>
      <c r="D31" s="7"/>
      <c r="E31" s="8" t="s">
        <v>119</v>
      </c>
      <c r="F31" s="35"/>
      <c r="G31" s="35"/>
      <c r="H31" s="29"/>
      <c r="I31" s="54"/>
    </row>
    <row r="32" spans="1:9" x14ac:dyDescent="0.15">
      <c r="A32" s="285"/>
      <c r="B32" s="288"/>
      <c r="C32" s="9" t="s">
        <v>27</v>
      </c>
      <c r="D32" s="10"/>
      <c r="E32" s="11"/>
      <c r="F32" s="31">
        <f>SUM(F6,F7,F23:F26)</f>
        <v>50271000</v>
      </c>
      <c r="G32" s="31">
        <f>SUM(G6,G7,G23:G26)</f>
        <v>50000000</v>
      </c>
      <c r="H32" s="31">
        <f t="shared" ref="H32:H40" si="1">F32-G32</f>
        <v>271000</v>
      </c>
      <c r="I32" s="55"/>
    </row>
    <row r="33" spans="1:9" x14ac:dyDescent="0.15">
      <c r="A33" s="285"/>
      <c r="B33" s="288" t="s">
        <v>28</v>
      </c>
      <c r="C33" s="6" t="s">
        <v>29</v>
      </c>
      <c r="D33" s="7"/>
      <c r="E33" s="8"/>
      <c r="F33" s="63">
        <f>SUM(F34:F39)</f>
        <v>36187200</v>
      </c>
      <c r="G33" s="63">
        <f>SUM(G34:G39)</f>
        <v>32100000</v>
      </c>
      <c r="H33" s="63">
        <f>F33-G33</f>
        <v>4087200</v>
      </c>
      <c r="I33" s="50"/>
    </row>
    <row r="34" spans="1:9" x14ac:dyDescent="0.15">
      <c r="A34" s="285"/>
      <c r="B34" s="288"/>
      <c r="C34" s="6"/>
      <c r="D34" s="7" t="s">
        <v>238</v>
      </c>
      <c r="E34" s="8"/>
      <c r="F34" s="24">
        <v>0</v>
      </c>
      <c r="G34" s="24">
        <v>0</v>
      </c>
      <c r="H34" s="24">
        <f t="shared" si="1"/>
        <v>0</v>
      </c>
      <c r="I34" s="50"/>
    </row>
    <row r="35" spans="1:9" x14ac:dyDescent="0.15">
      <c r="A35" s="285"/>
      <c r="B35" s="288"/>
      <c r="C35" s="6"/>
      <c r="D35" s="7" t="s">
        <v>30</v>
      </c>
      <c r="E35" s="8"/>
      <c r="F35" s="24">
        <f>10893600+3067200</f>
        <v>13960800</v>
      </c>
      <c r="G35" s="24">
        <v>11685000</v>
      </c>
      <c r="H35" s="24">
        <f t="shared" si="1"/>
        <v>2275800</v>
      </c>
      <c r="I35" s="50" t="s">
        <v>155</v>
      </c>
    </row>
    <row r="36" spans="1:9" x14ac:dyDescent="0.15">
      <c r="A36" s="285"/>
      <c r="B36" s="288"/>
      <c r="C36" s="6"/>
      <c r="D36" s="7" t="s">
        <v>31</v>
      </c>
      <c r="E36" s="8"/>
      <c r="F36" s="24">
        <v>4660000</v>
      </c>
      <c r="G36" s="24">
        <v>3675000</v>
      </c>
      <c r="H36" s="24">
        <f t="shared" si="1"/>
        <v>985000</v>
      </c>
      <c r="I36" s="50" t="s">
        <v>156</v>
      </c>
    </row>
    <row r="37" spans="1:9" x14ac:dyDescent="0.15">
      <c r="A37" s="285"/>
      <c r="B37" s="288"/>
      <c r="C37" s="6"/>
      <c r="D37" s="7" t="s">
        <v>32</v>
      </c>
      <c r="E37" s="8"/>
      <c r="F37" s="24">
        <f>12302000+610400+50000</f>
        <v>12962400</v>
      </c>
      <c r="G37" s="24">
        <v>13298000</v>
      </c>
      <c r="H37" s="24">
        <f t="shared" si="1"/>
        <v>-335600</v>
      </c>
      <c r="I37" s="50" t="s">
        <v>131</v>
      </c>
    </row>
    <row r="38" spans="1:9" x14ac:dyDescent="0.15">
      <c r="A38" s="285"/>
      <c r="B38" s="288"/>
      <c r="C38" s="6"/>
      <c r="D38" s="7" t="s">
        <v>33</v>
      </c>
      <c r="E38" s="8"/>
      <c r="F38" s="24">
        <v>584000</v>
      </c>
      <c r="G38" s="24">
        <v>442000</v>
      </c>
      <c r="H38" s="24">
        <f t="shared" si="1"/>
        <v>142000</v>
      </c>
      <c r="I38" s="50" t="s">
        <v>154</v>
      </c>
    </row>
    <row r="39" spans="1:9" x14ac:dyDescent="0.15">
      <c r="A39" s="285"/>
      <c r="B39" s="288"/>
      <c r="C39" s="69"/>
      <c r="D39" s="75" t="s">
        <v>34</v>
      </c>
      <c r="E39" s="76"/>
      <c r="F39" s="84">
        <f>3200000+820000</f>
        <v>4020000</v>
      </c>
      <c r="G39" s="84">
        <v>3000000</v>
      </c>
      <c r="H39" s="84">
        <f t="shared" si="1"/>
        <v>1020000</v>
      </c>
      <c r="I39" s="50" t="s">
        <v>132</v>
      </c>
    </row>
    <row r="40" spans="1:9" x14ac:dyDescent="0.15">
      <c r="A40" s="285"/>
      <c r="B40" s="288"/>
      <c r="C40" s="6" t="s">
        <v>35</v>
      </c>
      <c r="D40" s="7"/>
      <c r="E40" s="8"/>
      <c r="F40" s="63">
        <f>SUM(F41:F50)</f>
        <v>3285000</v>
      </c>
      <c r="G40" s="63">
        <f>SUM(G41:G50)</f>
        <v>3372000</v>
      </c>
      <c r="H40" s="63">
        <f t="shared" si="1"/>
        <v>-87000</v>
      </c>
      <c r="I40" s="50"/>
    </row>
    <row r="41" spans="1:9" x14ac:dyDescent="0.15">
      <c r="A41" s="285"/>
      <c r="B41" s="288"/>
      <c r="C41" s="6"/>
      <c r="D41" s="7" t="s">
        <v>36</v>
      </c>
      <c r="E41" s="8"/>
      <c r="F41" s="24">
        <v>50000</v>
      </c>
      <c r="G41" s="24">
        <v>55000</v>
      </c>
      <c r="H41" s="24">
        <f t="shared" ref="H41:H50" si="2">F41-G41</f>
        <v>-5000</v>
      </c>
      <c r="I41" s="50" t="s">
        <v>174</v>
      </c>
    </row>
    <row r="42" spans="1:9" x14ac:dyDescent="0.15">
      <c r="A42" s="285"/>
      <c r="B42" s="288"/>
      <c r="C42" s="6"/>
      <c r="D42" s="7" t="s">
        <v>37</v>
      </c>
      <c r="E42" s="8"/>
      <c r="F42" s="24">
        <v>80000</v>
      </c>
      <c r="G42" s="24">
        <v>80000</v>
      </c>
      <c r="H42" s="24">
        <f t="shared" si="2"/>
        <v>0</v>
      </c>
      <c r="I42" s="50" t="s">
        <v>175</v>
      </c>
    </row>
    <row r="43" spans="1:9" x14ac:dyDescent="0.15">
      <c r="A43" s="285"/>
      <c r="B43" s="288"/>
      <c r="C43" s="6"/>
      <c r="D43" s="7" t="s">
        <v>38</v>
      </c>
      <c r="E43" s="8"/>
      <c r="F43" s="24">
        <v>380000</v>
      </c>
      <c r="G43" s="24">
        <v>400000</v>
      </c>
      <c r="H43" s="24">
        <f t="shared" si="2"/>
        <v>-20000</v>
      </c>
      <c r="I43" s="50" t="s">
        <v>134</v>
      </c>
    </row>
    <row r="44" spans="1:9" x14ac:dyDescent="0.15">
      <c r="A44" s="285"/>
      <c r="B44" s="288"/>
      <c r="C44" s="6"/>
      <c r="D44" s="7" t="s">
        <v>130</v>
      </c>
      <c r="E44" s="8"/>
      <c r="F44" s="24">
        <v>10000</v>
      </c>
      <c r="G44" s="24">
        <v>10000</v>
      </c>
      <c r="H44" s="24">
        <f t="shared" si="2"/>
        <v>0</v>
      </c>
      <c r="I44" s="50" t="s">
        <v>176</v>
      </c>
    </row>
    <row r="45" spans="1:9" x14ac:dyDescent="0.15">
      <c r="A45" s="285"/>
      <c r="B45" s="288"/>
      <c r="C45" s="6"/>
      <c r="D45" s="7" t="s">
        <v>39</v>
      </c>
      <c r="E45" s="8"/>
      <c r="F45" s="24">
        <v>630000</v>
      </c>
      <c r="G45" s="24">
        <v>630000</v>
      </c>
      <c r="H45" s="24">
        <f t="shared" si="2"/>
        <v>0</v>
      </c>
      <c r="I45" s="50" t="s">
        <v>165</v>
      </c>
    </row>
    <row r="46" spans="1:9" x14ac:dyDescent="0.15">
      <c r="A46" s="285"/>
      <c r="B46" s="288"/>
      <c r="C46" s="6"/>
      <c r="D46" s="7" t="s">
        <v>129</v>
      </c>
      <c r="E46" s="8"/>
      <c r="F46" s="24">
        <v>200000</v>
      </c>
      <c r="G46" s="24">
        <v>240000</v>
      </c>
      <c r="H46" s="24">
        <f t="shared" si="2"/>
        <v>-40000</v>
      </c>
      <c r="I46" s="50" t="s">
        <v>137</v>
      </c>
    </row>
    <row r="47" spans="1:9" x14ac:dyDescent="0.15">
      <c r="A47" s="285"/>
      <c r="B47" s="288"/>
      <c r="C47" s="6"/>
      <c r="D47" s="7" t="s">
        <v>237</v>
      </c>
      <c r="E47" s="8"/>
      <c r="F47" s="24">
        <v>35000</v>
      </c>
      <c r="G47" s="24">
        <v>35000</v>
      </c>
      <c r="H47" s="24">
        <f t="shared" si="2"/>
        <v>0</v>
      </c>
      <c r="I47" s="50"/>
    </row>
    <row r="48" spans="1:9" x14ac:dyDescent="0.15">
      <c r="A48" s="285"/>
      <c r="B48" s="288"/>
      <c r="C48" s="6"/>
      <c r="D48" s="7" t="s">
        <v>40</v>
      </c>
      <c r="E48" s="8"/>
      <c r="F48" s="24">
        <v>150000</v>
      </c>
      <c r="G48" s="24">
        <v>150000</v>
      </c>
      <c r="H48" s="24">
        <f t="shared" ref="H48:H49" si="3">F48-G48</f>
        <v>0</v>
      </c>
      <c r="I48" s="50" t="s">
        <v>177</v>
      </c>
    </row>
    <row r="49" spans="1:9" x14ac:dyDescent="0.15">
      <c r="A49" s="285"/>
      <c r="B49" s="288"/>
      <c r="C49" s="6"/>
      <c r="D49" s="7" t="s">
        <v>41</v>
      </c>
      <c r="E49" s="8"/>
      <c r="F49" s="24">
        <v>1600000</v>
      </c>
      <c r="G49" s="24">
        <v>1600000</v>
      </c>
      <c r="H49" s="24">
        <f t="shared" si="3"/>
        <v>0</v>
      </c>
      <c r="I49" s="50" t="s">
        <v>178</v>
      </c>
    </row>
    <row r="50" spans="1:9" x14ac:dyDescent="0.15">
      <c r="A50" s="285"/>
      <c r="B50" s="288"/>
      <c r="C50" s="69"/>
      <c r="D50" s="75" t="s">
        <v>42</v>
      </c>
      <c r="E50" s="76"/>
      <c r="F50" s="84">
        <v>150000</v>
      </c>
      <c r="G50" s="84">
        <v>172000</v>
      </c>
      <c r="H50" s="84">
        <f t="shared" si="2"/>
        <v>-22000</v>
      </c>
      <c r="I50" s="50" t="s">
        <v>152</v>
      </c>
    </row>
    <row r="51" spans="1:9" x14ac:dyDescent="0.15">
      <c r="A51" s="285"/>
      <c r="B51" s="288"/>
      <c r="C51" s="6" t="s">
        <v>43</v>
      </c>
      <c r="D51" s="7"/>
      <c r="E51" s="8"/>
      <c r="F51" s="63">
        <f>SUM(F52:F72)</f>
        <v>4250000</v>
      </c>
      <c r="G51" s="63">
        <f>SUM(G52:G72)</f>
        <v>4351000</v>
      </c>
      <c r="H51" s="63">
        <f>F51-G51</f>
        <v>-101000</v>
      </c>
      <c r="I51" s="50"/>
    </row>
    <row r="52" spans="1:9" x14ac:dyDescent="0.15">
      <c r="A52" s="285"/>
      <c r="B52" s="288"/>
      <c r="C52" s="6"/>
      <c r="D52" s="7" t="s">
        <v>44</v>
      </c>
      <c r="E52" s="8"/>
      <c r="F52" s="24">
        <v>350000</v>
      </c>
      <c r="G52" s="24">
        <v>350000</v>
      </c>
      <c r="H52" s="24">
        <f t="shared" ref="H52:H56" si="4">F52-G52</f>
        <v>0</v>
      </c>
      <c r="I52" s="50" t="s">
        <v>140</v>
      </c>
    </row>
    <row r="53" spans="1:9" x14ac:dyDescent="0.15">
      <c r="A53" s="285"/>
      <c r="B53" s="288"/>
      <c r="C53" s="6"/>
      <c r="D53" s="7" t="s">
        <v>45</v>
      </c>
      <c r="E53" s="8"/>
      <c r="F53" s="24">
        <v>30000</v>
      </c>
      <c r="G53" s="24">
        <v>30000</v>
      </c>
      <c r="H53" s="24">
        <f t="shared" si="4"/>
        <v>0</v>
      </c>
      <c r="I53" s="50" t="s">
        <v>164</v>
      </c>
    </row>
    <row r="54" spans="1:9" x14ac:dyDescent="0.15">
      <c r="A54" s="285"/>
      <c r="B54" s="288"/>
      <c r="C54" s="6"/>
      <c r="D54" s="7" t="s">
        <v>46</v>
      </c>
      <c r="E54" s="8"/>
      <c r="F54" s="24">
        <v>150000</v>
      </c>
      <c r="G54" s="24">
        <v>200000</v>
      </c>
      <c r="H54" s="24">
        <f t="shared" si="4"/>
        <v>-50000</v>
      </c>
      <c r="I54" s="50" t="s">
        <v>150</v>
      </c>
    </row>
    <row r="55" spans="1:9" x14ac:dyDescent="0.15">
      <c r="A55" s="285"/>
      <c r="B55" s="288"/>
      <c r="C55" s="6"/>
      <c r="D55" s="7" t="s">
        <v>47</v>
      </c>
      <c r="E55" s="8"/>
      <c r="F55" s="24">
        <v>380000</v>
      </c>
      <c r="G55" s="24">
        <v>380000</v>
      </c>
      <c r="H55" s="24">
        <f t="shared" si="4"/>
        <v>0</v>
      </c>
      <c r="I55" s="50" t="s">
        <v>142</v>
      </c>
    </row>
    <row r="56" spans="1:9" x14ac:dyDescent="0.15">
      <c r="A56" s="285"/>
      <c r="B56" s="288"/>
      <c r="C56" s="6"/>
      <c r="D56" s="7" t="s">
        <v>48</v>
      </c>
      <c r="E56" s="8"/>
      <c r="F56" s="24">
        <v>0</v>
      </c>
      <c r="G56" s="24">
        <v>0</v>
      </c>
      <c r="H56" s="24">
        <f t="shared" si="4"/>
        <v>0</v>
      </c>
      <c r="I56" s="50"/>
    </row>
    <row r="57" spans="1:9" x14ac:dyDescent="0.15">
      <c r="A57" s="285"/>
      <c r="B57" s="288"/>
      <c r="C57" s="6"/>
      <c r="D57" s="7" t="s">
        <v>39</v>
      </c>
      <c r="E57" s="8"/>
      <c r="F57" s="24">
        <v>70000</v>
      </c>
      <c r="G57" s="24">
        <v>70000</v>
      </c>
      <c r="H57" s="24">
        <f>F57-G57</f>
        <v>0</v>
      </c>
      <c r="I57" s="50" t="s">
        <v>165</v>
      </c>
    </row>
    <row r="58" spans="1:9" x14ac:dyDescent="0.15">
      <c r="A58" s="285"/>
      <c r="B58" s="288"/>
      <c r="C58" s="6"/>
      <c r="D58" s="7" t="s">
        <v>49</v>
      </c>
      <c r="E58" s="8"/>
      <c r="F58" s="24">
        <v>0</v>
      </c>
      <c r="G58" s="24">
        <v>0</v>
      </c>
      <c r="H58" s="24">
        <f>F58-G58</f>
        <v>0</v>
      </c>
      <c r="I58" s="50"/>
    </row>
    <row r="59" spans="1:9" x14ac:dyDescent="0.15">
      <c r="A59" s="285"/>
      <c r="B59" s="288"/>
      <c r="C59" s="6"/>
      <c r="D59" s="7" t="s">
        <v>50</v>
      </c>
      <c r="E59" s="8"/>
      <c r="F59" s="24">
        <v>600000</v>
      </c>
      <c r="G59" s="24">
        <v>900000</v>
      </c>
      <c r="H59" s="24">
        <f t="shared" ref="H59:H64" si="5">F59-G59</f>
        <v>-300000</v>
      </c>
      <c r="I59" s="50" t="s">
        <v>143</v>
      </c>
    </row>
    <row r="60" spans="1:9" x14ac:dyDescent="0.15">
      <c r="A60" s="285"/>
      <c r="B60" s="288"/>
      <c r="C60" s="6"/>
      <c r="D60" s="7" t="s">
        <v>51</v>
      </c>
      <c r="E60" s="8"/>
      <c r="F60" s="24">
        <v>120000</v>
      </c>
      <c r="G60" s="24">
        <v>120000</v>
      </c>
      <c r="H60" s="24">
        <f t="shared" si="5"/>
        <v>0</v>
      </c>
      <c r="I60" s="50" t="s">
        <v>166</v>
      </c>
    </row>
    <row r="61" spans="1:9" x14ac:dyDescent="0.15">
      <c r="A61" s="285"/>
      <c r="B61" s="288"/>
      <c r="C61" s="6"/>
      <c r="D61" s="7" t="s">
        <v>52</v>
      </c>
      <c r="E61" s="8"/>
      <c r="F61" s="24">
        <v>15000</v>
      </c>
      <c r="G61" s="24">
        <v>13000</v>
      </c>
      <c r="H61" s="24">
        <f t="shared" si="5"/>
        <v>2000</v>
      </c>
      <c r="I61" s="50"/>
    </row>
    <row r="62" spans="1:9" x14ac:dyDescent="0.15">
      <c r="A62" s="285"/>
      <c r="B62" s="288"/>
      <c r="C62" s="6"/>
      <c r="D62" s="1" t="s">
        <v>239</v>
      </c>
      <c r="E62" s="8"/>
      <c r="F62" s="24">
        <v>0</v>
      </c>
      <c r="G62" s="24">
        <v>0</v>
      </c>
      <c r="H62" s="24">
        <f t="shared" si="5"/>
        <v>0</v>
      </c>
      <c r="I62" s="50"/>
    </row>
    <row r="63" spans="1:9" x14ac:dyDescent="0.15">
      <c r="A63" s="285"/>
      <c r="B63" s="288"/>
      <c r="C63" s="6"/>
      <c r="D63" s="7" t="s">
        <v>53</v>
      </c>
      <c r="E63" s="8"/>
      <c r="F63" s="24">
        <v>0</v>
      </c>
      <c r="G63" s="24">
        <v>0</v>
      </c>
      <c r="H63" s="24">
        <f t="shared" si="5"/>
        <v>0</v>
      </c>
      <c r="I63" s="50"/>
    </row>
    <row r="64" spans="1:9" x14ac:dyDescent="0.15">
      <c r="A64" s="285"/>
      <c r="B64" s="288"/>
      <c r="C64" s="6"/>
      <c r="D64" s="7" t="s">
        <v>54</v>
      </c>
      <c r="E64" s="8"/>
      <c r="F64" s="24">
        <v>10000</v>
      </c>
      <c r="G64" s="24">
        <v>10000</v>
      </c>
      <c r="H64" s="24">
        <f t="shared" si="5"/>
        <v>0</v>
      </c>
      <c r="I64" s="50"/>
    </row>
    <row r="65" spans="1:9" x14ac:dyDescent="0.15">
      <c r="A65" s="285"/>
      <c r="B65" s="288"/>
      <c r="C65" s="6"/>
      <c r="D65" s="7" t="s">
        <v>55</v>
      </c>
      <c r="E65" s="8"/>
      <c r="F65" s="24">
        <v>300000</v>
      </c>
      <c r="G65" s="24">
        <v>300000</v>
      </c>
      <c r="H65" s="24">
        <f>F65-G65</f>
        <v>0</v>
      </c>
      <c r="I65" s="50" t="s">
        <v>167</v>
      </c>
    </row>
    <row r="66" spans="1:9" x14ac:dyDescent="0.15">
      <c r="A66" s="285"/>
      <c r="B66" s="288"/>
      <c r="C66" s="6"/>
      <c r="D66" s="7" t="s">
        <v>56</v>
      </c>
      <c r="E66" s="8"/>
      <c r="F66" s="24">
        <v>1750000</v>
      </c>
      <c r="G66" s="24">
        <v>1500000</v>
      </c>
      <c r="H66" s="24">
        <f>F66-G66</f>
        <v>250000</v>
      </c>
      <c r="I66" s="50" t="s">
        <v>242</v>
      </c>
    </row>
    <row r="67" spans="1:9" x14ac:dyDescent="0.15">
      <c r="A67" s="285"/>
      <c r="B67" s="288"/>
      <c r="C67" s="6"/>
      <c r="D67" s="7" t="s">
        <v>57</v>
      </c>
      <c r="E67" s="8"/>
      <c r="F67" s="24">
        <v>0</v>
      </c>
      <c r="G67" s="24">
        <v>0</v>
      </c>
      <c r="H67" s="24">
        <f>F67-G67</f>
        <v>0</v>
      </c>
      <c r="I67" s="50"/>
    </row>
    <row r="68" spans="1:9" x14ac:dyDescent="0.15">
      <c r="A68" s="285"/>
      <c r="B68" s="288"/>
      <c r="C68" s="6"/>
      <c r="D68" s="7" t="s">
        <v>58</v>
      </c>
      <c r="E68" s="8"/>
      <c r="F68" s="24">
        <v>100000</v>
      </c>
      <c r="G68" s="24">
        <v>100000</v>
      </c>
      <c r="H68" s="24">
        <f t="shared" ref="H68:H71" si="6">F68-G68</f>
        <v>0</v>
      </c>
      <c r="I68" s="50" t="s">
        <v>149</v>
      </c>
    </row>
    <row r="69" spans="1:9" x14ac:dyDescent="0.15">
      <c r="A69" s="285"/>
      <c r="B69" s="288"/>
      <c r="C69" s="6"/>
      <c r="D69" s="7" t="s">
        <v>59</v>
      </c>
      <c r="E69" s="8"/>
      <c r="F69" s="24">
        <v>350000</v>
      </c>
      <c r="G69" s="24">
        <v>350000</v>
      </c>
      <c r="H69" s="24">
        <f t="shared" si="6"/>
        <v>0</v>
      </c>
      <c r="I69" s="50" t="s">
        <v>169</v>
      </c>
    </row>
    <row r="70" spans="1:9" x14ac:dyDescent="0.15">
      <c r="A70" s="285"/>
      <c r="B70" s="288"/>
      <c r="C70" s="6"/>
      <c r="D70" s="7" t="s">
        <v>240</v>
      </c>
      <c r="E70" s="8"/>
      <c r="F70" s="24"/>
      <c r="G70" s="24">
        <v>0</v>
      </c>
      <c r="H70" s="24"/>
      <c r="I70" s="50"/>
    </row>
    <row r="71" spans="1:9" x14ac:dyDescent="0.15">
      <c r="A71" s="285"/>
      <c r="B71" s="288"/>
      <c r="C71" s="6"/>
      <c r="D71" s="7" t="s">
        <v>60</v>
      </c>
      <c r="E71" s="8"/>
      <c r="F71" s="24">
        <v>10000</v>
      </c>
      <c r="G71" s="24">
        <v>10000</v>
      </c>
      <c r="H71" s="24">
        <f t="shared" si="6"/>
        <v>0</v>
      </c>
      <c r="I71" s="50" t="s">
        <v>170</v>
      </c>
    </row>
    <row r="72" spans="1:9" x14ac:dyDescent="0.15">
      <c r="A72" s="285"/>
      <c r="B72" s="288"/>
      <c r="C72" s="69"/>
      <c r="D72" s="75" t="s">
        <v>42</v>
      </c>
      <c r="E72" s="76"/>
      <c r="F72" s="84">
        <v>15000</v>
      </c>
      <c r="G72" s="84">
        <v>18000</v>
      </c>
      <c r="H72" s="84">
        <f>F72-G72</f>
        <v>-3000</v>
      </c>
      <c r="I72" s="50"/>
    </row>
    <row r="73" spans="1:9" x14ac:dyDescent="0.15">
      <c r="A73" s="285"/>
      <c r="B73" s="288"/>
      <c r="C73" s="6" t="s">
        <v>61</v>
      </c>
      <c r="D73" s="7"/>
      <c r="E73" s="8"/>
      <c r="F73" s="63">
        <f>SUM(F74,F77)</f>
        <v>0</v>
      </c>
      <c r="G73" s="63">
        <f>SUM(G74,G77)</f>
        <v>0</v>
      </c>
      <c r="H73" s="63">
        <f t="shared" ref="H73:H74" si="7">F73-G73</f>
        <v>0</v>
      </c>
      <c r="I73" s="50"/>
    </row>
    <row r="74" spans="1:9" x14ac:dyDescent="0.15">
      <c r="A74" s="285"/>
      <c r="B74" s="288"/>
      <c r="C74" s="6"/>
      <c r="D74" s="7" t="s">
        <v>62</v>
      </c>
      <c r="E74" s="8"/>
      <c r="F74" s="24">
        <f>SUM(F75:F76)</f>
        <v>0</v>
      </c>
      <c r="G74" s="24">
        <f>SUM(G75:G76)</f>
        <v>0</v>
      </c>
      <c r="H74" s="24">
        <f t="shared" si="7"/>
        <v>0</v>
      </c>
      <c r="I74" s="50"/>
    </row>
    <row r="75" spans="1:9" x14ac:dyDescent="0.15">
      <c r="A75" s="285"/>
      <c r="B75" s="288"/>
      <c r="C75" s="6"/>
      <c r="D75" s="7"/>
      <c r="E75" s="8" t="s">
        <v>63</v>
      </c>
      <c r="F75" s="24"/>
      <c r="G75" s="24"/>
      <c r="H75" s="24"/>
      <c r="I75" s="50"/>
    </row>
    <row r="76" spans="1:9" x14ac:dyDescent="0.15">
      <c r="A76" s="285"/>
      <c r="B76" s="288"/>
      <c r="C76" s="6"/>
      <c r="D76" s="7"/>
      <c r="E76" s="8" t="s">
        <v>64</v>
      </c>
      <c r="F76" s="24"/>
      <c r="G76" s="24"/>
      <c r="H76" s="24"/>
      <c r="I76" s="50"/>
    </row>
    <row r="77" spans="1:9" x14ac:dyDescent="0.15">
      <c r="A77" s="285"/>
      <c r="B77" s="288"/>
      <c r="C77" s="69"/>
      <c r="D77" s="75" t="s">
        <v>65</v>
      </c>
      <c r="E77" s="76"/>
      <c r="F77" s="84"/>
      <c r="G77" s="84"/>
      <c r="H77" s="84"/>
      <c r="I77" s="50"/>
    </row>
    <row r="78" spans="1:9" x14ac:dyDescent="0.15">
      <c r="A78" s="285"/>
      <c r="B78" s="288"/>
      <c r="C78" s="83" t="s">
        <v>66</v>
      </c>
      <c r="D78" s="79"/>
      <c r="E78" s="80"/>
      <c r="F78" s="85">
        <v>0</v>
      </c>
      <c r="G78" s="85">
        <v>0</v>
      </c>
      <c r="H78" s="85">
        <f t="shared" ref="H78:H80" si="8">F78-G78</f>
        <v>0</v>
      </c>
      <c r="I78" s="50"/>
    </row>
    <row r="79" spans="1:9" x14ac:dyDescent="0.15">
      <c r="A79" s="285"/>
      <c r="B79" s="288"/>
      <c r="C79" s="83" t="s">
        <v>67</v>
      </c>
      <c r="D79" s="79"/>
      <c r="E79" s="80"/>
      <c r="F79" s="85">
        <v>0</v>
      </c>
      <c r="G79" s="85">
        <v>0</v>
      </c>
      <c r="H79" s="85">
        <f t="shared" si="8"/>
        <v>0</v>
      </c>
      <c r="I79" s="50"/>
    </row>
    <row r="80" spans="1:9" x14ac:dyDescent="0.15">
      <c r="A80" s="285"/>
      <c r="B80" s="288"/>
      <c r="C80" s="6" t="s">
        <v>68</v>
      </c>
      <c r="D80" s="7"/>
      <c r="E80" s="8"/>
      <c r="F80" s="63">
        <f>SUM(F81:F82)</f>
        <v>0</v>
      </c>
      <c r="G80" s="63">
        <f>SUM(G81:G82)</f>
        <v>0</v>
      </c>
      <c r="H80" s="63">
        <f t="shared" si="8"/>
        <v>0</v>
      </c>
      <c r="I80" s="50"/>
    </row>
    <row r="81" spans="1:9" x14ac:dyDescent="0.15">
      <c r="A81" s="285"/>
      <c r="B81" s="288"/>
      <c r="C81" s="6"/>
      <c r="D81" s="7" t="s">
        <v>69</v>
      </c>
      <c r="E81" s="8"/>
      <c r="F81" s="24"/>
      <c r="G81" s="24"/>
      <c r="H81" s="24"/>
      <c r="I81" s="50"/>
    </row>
    <row r="82" spans="1:9" x14ac:dyDescent="0.15">
      <c r="A82" s="285"/>
      <c r="B82" s="288"/>
      <c r="C82" s="6"/>
      <c r="D82" s="7" t="s">
        <v>42</v>
      </c>
      <c r="E82" s="8"/>
      <c r="F82" s="24"/>
      <c r="G82" s="24"/>
      <c r="H82" s="24"/>
      <c r="I82" s="50"/>
    </row>
    <row r="83" spans="1:9" x14ac:dyDescent="0.15">
      <c r="A83" s="285"/>
      <c r="B83" s="289"/>
      <c r="C83" s="12" t="s">
        <v>70</v>
      </c>
      <c r="D83" s="11"/>
      <c r="E83" s="11"/>
      <c r="F83" s="28">
        <f>SUM(F78:F80,F73,F51,F40,F33)</f>
        <v>43722200</v>
      </c>
      <c r="G83" s="28">
        <f>SUM(G78:G80,G73,G51,G40,G33)</f>
        <v>39823000</v>
      </c>
      <c r="H83" s="28">
        <f>F83-G83</f>
        <v>3899200</v>
      </c>
      <c r="I83" s="55"/>
    </row>
    <row r="84" spans="1:9" x14ac:dyDescent="0.15">
      <c r="A84" s="286"/>
      <c r="B84" s="282" t="s">
        <v>71</v>
      </c>
      <c r="C84" s="283"/>
      <c r="D84" s="283"/>
      <c r="E84" s="284"/>
      <c r="F84" s="24">
        <f>F32-F83</f>
        <v>6548800</v>
      </c>
      <c r="G84" s="24">
        <f>G32-G83</f>
        <v>10177000</v>
      </c>
      <c r="H84" s="24">
        <f t="shared" ref="H84" si="9">H32-H83</f>
        <v>-3628200</v>
      </c>
      <c r="I84" s="50"/>
    </row>
    <row r="85" spans="1:9" x14ac:dyDescent="0.15">
      <c r="A85" s="285" t="s">
        <v>72</v>
      </c>
      <c r="B85" s="287" t="s">
        <v>3</v>
      </c>
      <c r="C85" s="3" t="s">
        <v>73</v>
      </c>
      <c r="D85" s="7"/>
      <c r="E85" s="8"/>
      <c r="F85" s="27"/>
      <c r="G85" s="27"/>
      <c r="H85" s="27"/>
      <c r="I85" s="56"/>
    </row>
    <row r="86" spans="1:9" x14ac:dyDescent="0.15">
      <c r="A86" s="285"/>
      <c r="B86" s="287"/>
      <c r="C86" s="6"/>
      <c r="D86" s="7" t="s">
        <v>73</v>
      </c>
      <c r="E86" s="8"/>
      <c r="F86" s="24">
        <v>0</v>
      </c>
      <c r="G86" s="24">
        <v>2550000</v>
      </c>
      <c r="H86" s="24">
        <f t="shared" ref="H86" si="10">F86-G86</f>
        <v>-2550000</v>
      </c>
      <c r="I86" s="50"/>
    </row>
    <row r="87" spans="1:9" x14ac:dyDescent="0.15">
      <c r="A87" s="285"/>
      <c r="B87" s="287"/>
      <c r="C87" s="69"/>
      <c r="D87" s="75" t="s">
        <v>74</v>
      </c>
      <c r="E87" s="76"/>
      <c r="F87" s="84"/>
      <c r="G87" s="84"/>
      <c r="H87" s="84"/>
      <c r="I87" s="50"/>
    </row>
    <row r="88" spans="1:9" x14ac:dyDescent="0.15">
      <c r="A88" s="285"/>
      <c r="B88" s="288"/>
      <c r="C88" s="6" t="s">
        <v>75</v>
      </c>
      <c r="D88" s="7"/>
      <c r="E88" s="8"/>
      <c r="F88" s="24"/>
      <c r="G88" s="24"/>
      <c r="H88" s="24"/>
      <c r="I88" s="50"/>
    </row>
    <row r="89" spans="1:9" x14ac:dyDescent="0.15">
      <c r="A89" s="285"/>
      <c r="B89" s="288"/>
      <c r="C89" s="6"/>
      <c r="D89" s="7" t="s">
        <v>75</v>
      </c>
      <c r="E89" s="8"/>
      <c r="F89" s="24"/>
      <c r="G89" s="24"/>
      <c r="H89" s="24"/>
      <c r="I89" s="50"/>
    </row>
    <row r="90" spans="1:9" x14ac:dyDescent="0.15">
      <c r="A90" s="285"/>
      <c r="B90" s="288"/>
      <c r="C90" s="69"/>
      <c r="D90" s="75" t="s">
        <v>76</v>
      </c>
      <c r="E90" s="76"/>
      <c r="F90" s="84"/>
      <c r="G90" s="84"/>
      <c r="H90" s="84"/>
      <c r="I90" s="50"/>
    </row>
    <row r="91" spans="1:9" x14ac:dyDescent="0.15">
      <c r="A91" s="285"/>
      <c r="B91" s="288"/>
      <c r="C91" s="83" t="s">
        <v>77</v>
      </c>
      <c r="D91" s="79"/>
      <c r="E91" s="80"/>
      <c r="F91" s="87"/>
      <c r="G91" s="87"/>
      <c r="H91" s="87"/>
      <c r="I91" s="50"/>
    </row>
    <row r="92" spans="1:9" x14ac:dyDescent="0.15">
      <c r="A92" s="285"/>
      <c r="B92" s="288"/>
      <c r="C92" s="8" t="s">
        <v>78</v>
      </c>
      <c r="D92" s="8"/>
      <c r="E92" s="8"/>
      <c r="F92" s="24"/>
      <c r="G92" s="24"/>
      <c r="H92" s="24"/>
      <c r="I92" s="50"/>
    </row>
    <row r="93" spans="1:9" x14ac:dyDescent="0.15">
      <c r="A93" s="285"/>
      <c r="B93" s="288"/>
      <c r="C93" s="7"/>
      <c r="D93" s="7" t="s">
        <v>79</v>
      </c>
      <c r="E93" s="8"/>
      <c r="F93" s="24"/>
      <c r="G93" s="24"/>
      <c r="H93" s="24"/>
      <c r="I93" s="50"/>
    </row>
    <row r="94" spans="1:9" x14ac:dyDescent="0.15">
      <c r="A94" s="285"/>
      <c r="B94" s="288"/>
      <c r="C94" s="69"/>
      <c r="D94" s="75" t="s">
        <v>80</v>
      </c>
      <c r="E94" s="76"/>
      <c r="F94" s="84"/>
      <c r="G94" s="84"/>
      <c r="H94" s="84"/>
      <c r="I94" s="50"/>
    </row>
    <row r="95" spans="1:9" x14ac:dyDescent="0.15">
      <c r="A95" s="285"/>
      <c r="B95" s="288"/>
      <c r="C95" s="13" t="s">
        <v>81</v>
      </c>
      <c r="D95" s="7"/>
      <c r="E95" s="8"/>
      <c r="F95" s="24"/>
      <c r="G95" s="24"/>
      <c r="H95" s="24"/>
      <c r="I95" s="50"/>
    </row>
    <row r="96" spans="1:9" x14ac:dyDescent="0.15">
      <c r="A96" s="285"/>
      <c r="B96" s="288"/>
      <c r="C96" s="12" t="s">
        <v>82</v>
      </c>
      <c r="D96" s="12"/>
      <c r="E96" s="12"/>
      <c r="F96" s="28">
        <f>SUM(F85:F95)</f>
        <v>0</v>
      </c>
      <c r="G96" s="28">
        <f>SUM(G85:G95)</f>
        <v>2550000</v>
      </c>
      <c r="H96" s="28">
        <f t="shared" ref="H96" si="11">SUM(H85:H95)</f>
        <v>-2550000</v>
      </c>
      <c r="I96" s="55"/>
    </row>
    <row r="97" spans="1:9" x14ac:dyDescent="0.15">
      <c r="A97" s="285"/>
      <c r="B97" s="288" t="s">
        <v>28</v>
      </c>
      <c r="C97" s="70" t="s">
        <v>83</v>
      </c>
      <c r="D97" s="71"/>
      <c r="E97" s="72"/>
      <c r="F97" s="89"/>
      <c r="G97" s="89"/>
      <c r="H97" s="89"/>
      <c r="I97" s="50"/>
    </row>
    <row r="98" spans="1:9" x14ac:dyDescent="0.15">
      <c r="A98" s="285"/>
      <c r="B98" s="288"/>
      <c r="C98" s="6" t="s">
        <v>84</v>
      </c>
      <c r="D98" s="7"/>
      <c r="E98" s="8"/>
      <c r="F98" s="24">
        <f>SUM(F99:F103)</f>
        <v>0</v>
      </c>
      <c r="G98" s="24">
        <f t="shared" ref="G98:H98" si="12">SUM(G99:G103)</f>
        <v>4200000</v>
      </c>
      <c r="H98" s="24">
        <f t="shared" si="12"/>
        <v>-4200000</v>
      </c>
      <c r="I98" s="50"/>
    </row>
    <row r="99" spans="1:9" x14ac:dyDescent="0.15">
      <c r="A99" s="285"/>
      <c r="B99" s="288"/>
      <c r="C99" s="6"/>
      <c r="D99" s="7" t="s">
        <v>85</v>
      </c>
      <c r="E99" s="8"/>
      <c r="F99" s="24"/>
      <c r="G99" s="24"/>
      <c r="H99" s="24"/>
      <c r="I99" s="50"/>
    </row>
    <row r="100" spans="1:9" x14ac:dyDescent="0.15">
      <c r="A100" s="285"/>
      <c r="B100" s="288"/>
      <c r="C100" s="6"/>
      <c r="D100" s="7" t="s">
        <v>86</v>
      </c>
      <c r="E100" s="8"/>
      <c r="F100" s="24"/>
      <c r="G100" s="24"/>
      <c r="H100" s="24"/>
      <c r="I100" s="50"/>
    </row>
    <row r="101" spans="1:9" x14ac:dyDescent="0.15">
      <c r="A101" s="285"/>
      <c r="B101" s="288"/>
      <c r="C101" s="6"/>
      <c r="D101" s="7" t="s">
        <v>87</v>
      </c>
      <c r="E101" s="8"/>
      <c r="F101" s="24">
        <v>0</v>
      </c>
      <c r="G101" s="24">
        <v>4200000</v>
      </c>
      <c r="H101" s="24">
        <f t="shared" ref="H101" si="13">F101-G101</f>
        <v>-4200000</v>
      </c>
      <c r="I101" s="50"/>
    </row>
    <row r="102" spans="1:9" x14ac:dyDescent="0.15">
      <c r="A102" s="285"/>
      <c r="B102" s="288"/>
      <c r="C102" s="6"/>
      <c r="D102" s="7" t="s">
        <v>88</v>
      </c>
      <c r="E102" s="8"/>
      <c r="F102" s="24"/>
      <c r="G102" s="24"/>
      <c r="H102" s="24"/>
      <c r="I102" s="50"/>
    </row>
    <row r="103" spans="1:9" x14ac:dyDescent="0.15">
      <c r="A103" s="285"/>
      <c r="B103" s="288"/>
      <c r="C103" s="6"/>
      <c r="D103" s="75" t="s">
        <v>241</v>
      </c>
      <c r="E103" s="76"/>
      <c r="F103" s="84"/>
      <c r="G103" s="84"/>
      <c r="H103" s="84"/>
      <c r="I103" s="50"/>
    </row>
    <row r="104" spans="1:9" x14ac:dyDescent="0.15">
      <c r="A104" s="285"/>
      <c r="B104" s="288"/>
      <c r="C104" s="6" t="s">
        <v>89</v>
      </c>
      <c r="D104" s="79"/>
      <c r="E104" s="80"/>
      <c r="F104" s="87"/>
      <c r="G104" s="87"/>
      <c r="H104" s="87"/>
      <c r="I104" s="50"/>
    </row>
    <row r="105" spans="1:9" x14ac:dyDescent="0.15">
      <c r="A105" s="285"/>
      <c r="B105" s="288"/>
      <c r="C105" s="83" t="s">
        <v>90</v>
      </c>
      <c r="D105" s="79"/>
      <c r="E105" s="80"/>
      <c r="F105" s="87"/>
      <c r="G105" s="87"/>
      <c r="H105" s="87"/>
      <c r="I105" s="50"/>
    </row>
    <row r="106" spans="1:9" x14ac:dyDescent="0.15">
      <c r="A106" s="285"/>
      <c r="B106" s="288"/>
      <c r="C106" s="13" t="s">
        <v>91</v>
      </c>
      <c r="D106" s="14"/>
      <c r="E106" s="15"/>
      <c r="F106" s="24"/>
      <c r="G106" s="24"/>
      <c r="H106" s="24"/>
      <c r="I106" s="50"/>
    </row>
    <row r="107" spans="1:9" x14ac:dyDescent="0.15">
      <c r="A107" s="285"/>
      <c r="B107" s="289"/>
      <c r="C107" s="8" t="s">
        <v>92</v>
      </c>
      <c r="D107" s="8"/>
      <c r="E107" s="8"/>
      <c r="F107" s="28">
        <f>SUM(F97:F98,F104:F106)</f>
        <v>0</v>
      </c>
      <c r="G107" s="28">
        <f t="shared" ref="G107:H107" si="14">SUM(G97:G98,G104:G106)</f>
        <v>4200000</v>
      </c>
      <c r="H107" s="28">
        <f t="shared" si="14"/>
        <v>-4200000</v>
      </c>
      <c r="I107" s="55"/>
    </row>
    <row r="108" spans="1:9" x14ac:dyDescent="0.15">
      <c r="A108" s="286"/>
      <c r="B108" s="282" t="s">
        <v>93</v>
      </c>
      <c r="C108" s="283"/>
      <c r="D108" s="283"/>
      <c r="E108" s="284"/>
      <c r="F108" s="28">
        <f>F96-F107</f>
        <v>0</v>
      </c>
      <c r="G108" s="28">
        <f>G96-G107</f>
        <v>-1650000</v>
      </c>
      <c r="H108" s="28">
        <f t="shared" ref="H108" si="15">H96-H107</f>
        <v>1650000</v>
      </c>
      <c r="I108" s="55"/>
    </row>
    <row r="109" spans="1:9" x14ac:dyDescent="0.15">
      <c r="A109" s="285" t="s">
        <v>94</v>
      </c>
      <c r="B109" s="287" t="s">
        <v>3</v>
      </c>
      <c r="C109" s="3" t="s">
        <v>95</v>
      </c>
      <c r="D109" s="7"/>
      <c r="E109" s="8"/>
      <c r="F109" s="24"/>
      <c r="G109" s="24"/>
      <c r="H109" s="24"/>
      <c r="I109" s="50"/>
    </row>
    <row r="110" spans="1:9" x14ac:dyDescent="0.15">
      <c r="A110" s="285"/>
      <c r="B110" s="288"/>
      <c r="C110" s="6" t="s">
        <v>96</v>
      </c>
      <c r="D110" s="7"/>
      <c r="E110" s="8"/>
      <c r="F110" s="24"/>
      <c r="G110" s="24"/>
      <c r="H110" s="24"/>
      <c r="I110" s="50"/>
    </row>
    <row r="111" spans="1:9" x14ac:dyDescent="0.15">
      <c r="A111" s="285"/>
      <c r="B111" s="288"/>
      <c r="C111" s="6" t="s">
        <v>97</v>
      </c>
      <c r="D111" s="7"/>
      <c r="E111" s="8"/>
      <c r="F111" s="24"/>
      <c r="G111" s="24"/>
      <c r="H111" s="24"/>
      <c r="I111" s="50"/>
    </row>
    <row r="112" spans="1:9" x14ac:dyDescent="0.15">
      <c r="A112" s="285"/>
      <c r="B112" s="288"/>
      <c r="C112" s="6" t="s">
        <v>98</v>
      </c>
      <c r="D112" s="7"/>
      <c r="E112" s="8"/>
      <c r="F112" s="24"/>
      <c r="G112" s="24"/>
      <c r="H112" s="24"/>
      <c r="I112" s="50"/>
    </row>
    <row r="113" spans="1:9" x14ac:dyDescent="0.15">
      <c r="A113" s="285"/>
      <c r="B113" s="288"/>
      <c r="C113" s="6" t="s">
        <v>99</v>
      </c>
      <c r="D113" s="7"/>
      <c r="E113" s="8"/>
      <c r="F113" s="24"/>
      <c r="G113" s="24"/>
      <c r="H113" s="24"/>
      <c r="I113" s="50"/>
    </row>
    <row r="114" spans="1:9" x14ac:dyDescent="0.15">
      <c r="A114" s="285"/>
      <c r="B114" s="288"/>
      <c r="C114" s="6" t="s">
        <v>100</v>
      </c>
      <c r="D114" s="7"/>
      <c r="E114" s="8"/>
      <c r="F114" s="24">
        <v>0</v>
      </c>
      <c r="G114" s="24">
        <v>3000000</v>
      </c>
      <c r="H114" s="24">
        <f t="shared" ref="H114" si="16">F114-G114</f>
        <v>-3000000</v>
      </c>
      <c r="I114" s="50"/>
    </row>
    <row r="115" spans="1:9" x14ac:dyDescent="0.15">
      <c r="A115" s="285"/>
      <c r="B115" s="288"/>
      <c r="C115" s="6" t="s">
        <v>195</v>
      </c>
      <c r="D115" s="7"/>
      <c r="E115" s="8"/>
      <c r="F115" s="24"/>
      <c r="G115" s="24"/>
      <c r="H115" s="24"/>
      <c r="I115" s="50"/>
    </row>
    <row r="116" spans="1:9" x14ac:dyDescent="0.15">
      <c r="A116" s="285"/>
      <c r="B116" s="288"/>
      <c r="C116" s="13" t="s">
        <v>101</v>
      </c>
      <c r="D116" s="14"/>
      <c r="E116" s="15"/>
      <c r="F116" s="24"/>
      <c r="G116" s="24"/>
      <c r="H116" s="24"/>
      <c r="I116" s="50"/>
    </row>
    <row r="117" spans="1:9" x14ac:dyDescent="0.15">
      <c r="A117" s="285"/>
      <c r="B117" s="288"/>
      <c r="C117" s="16" t="s">
        <v>102</v>
      </c>
      <c r="D117" s="16"/>
      <c r="E117" s="16"/>
      <c r="F117" s="28">
        <f>SUM(F109:F116)</f>
        <v>0</v>
      </c>
      <c r="G117" s="28">
        <f>SUM(G109:G116)</f>
        <v>3000000</v>
      </c>
      <c r="H117" s="28">
        <f t="shared" ref="H117" si="17">SUM(H109:H116)</f>
        <v>-3000000</v>
      </c>
      <c r="I117" s="55"/>
    </row>
    <row r="118" spans="1:9" x14ac:dyDescent="0.15">
      <c r="A118" s="285"/>
      <c r="B118" s="288" t="s">
        <v>28</v>
      </c>
      <c r="C118" s="3" t="s">
        <v>103</v>
      </c>
      <c r="D118" s="7"/>
      <c r="E118" s="8"/>
      <c r="F118" s="24"/>
      <c r="G118" s="24"/>
      <c r="H118" s="24"/>
      <c r="I118" s="50"/>
    </row>
    <row r="119" spans="1:9" x14ac:dyDescent="0.15">
      <c r="A119" s="285"/>
      <c r="B119" s="288"/>
      <c r="C119" s="6" t="s">
        <v>104</v>
      </c>
      <c r="D119" s="7"/>
      <c r="E119" s="8"/>
      <c r="F119" s="24">
        <v>0</v>
      </c>
      <c r="G119" s="24">
        <v>3100000</v>
      </c>
      <c r="H119" s="24">
        <f>F119-G119</f>
        <v>-3100000</v>
      </c>
      <c r="I119" s="50" t="s">
        <v>211</v>
      </c>
    </row>
    <row r="120" spans="1:9" x14ac:dyDescent="0.15">
      <c r="A120" s="285"/>
      <c r="B120" s="288"/>
      <c r="C120" s="6" t="s">
        <v>105</v>
      </c>
      <c r="D120" s="7"/>
      <c r="E120" s="8"/>
      <c r="F120" s="24"/>
      <c r="G120" s="24"/>
      <c r="H120" s="24"/>
      <c r="I120" s="50"/>
    </row>
    <row r="121" spans="1:9" x14ac:dyDescent="0.15">
      <c r="A121" s="285"/>
      <c r="B121" s="288"/>
      <c r="C121" s="6" t="s">
        <v>106</v>
      </c>
      <c r="D121" s="7"/>
      <c r="E121" s="8"/>
      <c r="F121" s="24"/>
      <c r="G121" s="24"/>
      <c r="H121" s="24"/>
      <c r="I121" s="50"/>
    </row>
    <row r="122" spans="1:9" x14ac:dyDescent="0.15">
      <c r="A122" s="285"/>
      <c r="B122" s="288"/>
      <c r="C122" s="6" t="s">
        <v>107</v>
      </c>
      <c r="D122" s="7"/>
      <c r="E122" s="8"/>
      <c r="F122" s="24">
        <f>2000000+500000+2000000+192000</f>
        <v>4692000</v>
      </c>
      <c r="G122" s="24">
        <v>8300000</v>
      </c>
      <c r="H122" s="24">
        <f>F122-G122</f>
        <v>-3608000</v>
      </c>
      <c r="I122" s="50" t="s">
        <v>250</v>
      </c>
    </row>
    <row r="123" spans="1:9" x14ac:dyDescent="0.15">
      <c r="A123" s="285"/>
      <c r="B123" s="289"/>
      <c r="C123" s="6" t="s">
        <v>192</v>
      </c>
      <c r="D123" s="7"/>
      <c r="E123" s="8"/>
      <c r="F123" s="24"/>
      <c r="G123" s="24"/>
      <c r="H123" s="24"/>
      <c r="I123" s="50"/>
    </row>
    <row r="124" spans="1:9" x14ac:dyDescent="0.15">
      <c r="A124" s="285"/>
      <c r="B124" s="289"/>
      <c r="C124" s="13" t="s">
        <v>108</v>
      </c>
      <c r="D124" s="14"/>
      <c r="E124" s="15"/>
      <c r="F124" s="29"/>
      <c r="G124" s="29"/>
      <c r="H124" s="29"/>
      <c r="I124" s="57"/>
    </row>
    <row r="125" spans="1:9" x14ac:dyDescent="0.15">
      <c r="A125" s="285"/>
      <c r="B125" s="289"/>
      <c r="C125" s="12" t="s">
        <v>109</v>
      </c>
      <c r="D125" s="12"/>
      <c r="E125" s="12"/>
      <c r="F125" s="24">
        <f>SUM(F118:F124)</f>
        <v>4692000</v>
      </c>
      <c r="G125" s="24">
        <f>SUM(G118:G124)</f>
        <v>11400000</v>
      </c>
      <c r="H125" s="24">
        <f t="shared" ref="H125:H130" si="18">F125-G125</f>
        <v>-6708000</v>
      </c>
      <c r="I125" s="50"/>
    </row>
    <row r="126" spans="1:9" x14ac:dyDescent="0.15">
      <c r="A126" s="285"/>
      <c r="B126" s="282" t="s">
        <v>110</v>
      </c>
      <c r="C126" s="283"/>
      <c r="D126" s="283"/>
      <c r="E126" s="284"/>
      <c r="F126" s="28">
        <f>F117-F125</f>
        <v>-4692000</v>
      </c>
      <c r="G126" s="28">
        <f>G117-G125</f>
        <v>-8400000</v>
      </c>
      <c r="H126" s="28">
        <f t="shared" si="18"/>
        <v>3708000</v>
      </c>
      <c r="I126" s="55"/>
    </row>
    <row r="127" spans="1:9" x14ac:dyDescent="0.15">
      <c r="A127" s="17" t="s">
        <v>111</v>
      </c>
      <c r="B127" s="18"/>
      <c r="C127" s="19"/>
      <c r="D127" s="19"/>
      <c r="E127" s="19"/>
      <c r="F127" s="29">
        <v>2736800</v>
      </c>
      <c r="G127" s="29">
        <v>3320690</v>
      </c>
      <c r="H127" s="28">
        <f t="shared" si="18"/>
        <v>-583890</v>
      </c>
      <c r="I127" s="55"/>
    </row>
    <row r="128" spans="1:9" x14ac:dyDescent="0.15">
      <c r="A128" s="20" t="s">
        <v>112</v>
      </c>
      <c r="B128" s="21"/>
      <c r="C128" s="22"/>
      <c r="D128" s="22"/>
      <c r="E128" s="22"/>
      <c r="F128" s="29">
        <f>F84+F108+F126-F127</f>
        <v>-880000</v>
      </c>
      <c r="G128" s="29">
        <f>G84+G108+G126-G127</f>
        <v>-3193690</v>
      </c>
      <c r="H128" s="29">
        <f t="shared" si="18"/>
        <v>2313690</v>
      </c>
      <c r="I128" s="57"/>
    </row>
    <row r="129" spans="1:9" x14ac:dyDescent="0.15">
      <c r="A129" s="17" t="s">
        <v>113</v>
      </c>
      <c r="B129" s="18"/>
      <c r="C129" s="19"/>
      <c r="D129" s="19"/>
      <c r="E129" s="19"/>
      <c r="F129" s="28">
        <f>G130</f>
        <v>7900000</v>
      </c>
      <c r="G129" s="28">
        <v>11093690</v>
      </c>
      <c r="H129" s="28">
        <f t="shared" si="18"/>
        <v>-3193690</v>
      </c>
      <c r="I129" s="55"/>
    </row>
    <row r="130" spans="1:9" x14ac:dyDescent="0.15">
      <c r="A130" s="282" t="s">
        <v>114</v>
      </c>
      <c r="B130" s="283"/>
      <c r="C130" s="283"/>
      <c r="D130" s="283"/>
      <c r="E130" s="284"/>
      <c r="F130" s="28">
        <f>F129+F128</f>
        <v>7020000</v>
      </c>
      <c r="G130" s="28">
        <f>G128+G129</f>
        <v>7900000</v>
      </c>
      <c r="H130" s="28">
        <f t="shared" si="18"/>
        <v>-880000</v>
      </c>
      <c r="I130" s="57"/>
    </row>
    <row r="131" spans="1:9" x14ac:dyDescent="0.15">
      <c r="F131" s="30"/>
      <c r="G131" s="30"/>
      <c r="H131" s="30"/>
      <c r="I131" s="60"/>
    </row>
    <row r="132" spans="1:9" x14ac:dyDescent="0.15">
      <c r="A132" s="1" t="s">
        <v>125</v>
      </c>
    </row>
    <row r="134" spans="1:9" x14ac:dyDescent="0.15">
      <c r="A134" s="23"/>
    </row>
    <row r="135" spans="1:9" x14ac:dyDescent="0.15">
      <c r="A135" s="23"/>
    </row>
    <row r="136" spans="1:9" x14ac:dyDescent="0.15">
      <c r="A136" s="23"/>
    </row>
  </sheetData>
  <mergeCells count="16">
    <mergeCell ref="A2:I2"/>
    <mergeCell ref="A3:I3"/>
    <mergeCell ref="A5:C5"/>
    <mergeCell ref="A6:A84"/>
    <mergeCell ref="B6:B32"/>
    <mergeCell ref="B33:B83"/>
    <mergeCell ref="B84:E84"/>
    <mergeCell ref="A130:E130"/>
    <mergeCell ref="A85:A108"/>
    <mergeCell ref="B85:B96"/>
    <mergeCell ref="B97:B107"/>
    <mergeCell ref="B108:E108"/>
    <mergeCell ref="A109:A126"/>
    <mergeCell ref="B109:B117"/>
    <mergeCell ref="B118:B125"/>
    <mergeCell ref="B126:E12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topLeftCell="A4" workbookViewId="0">
      <selection activeCell="E42" sqref="E42"/>
    </sheetView>
  </sheetViews>
  <sheetFormatPr defaultRowHeight="13.5" x14ac:dyDescent="0.15"/>
  <cols>
    <col min="1" max="1" width="2.625" style="236" customWidth="1"/>
    <col min="2" max="2" width="33.375" style="236" customWidth="1"/>
    <col min="3" max="8" width="8.625" customWidth="1"/>
    <col min="9" max="9" width="13.625" customWidth="1"/>
  </cols>
  <sheetData>
    <row r="1" spans="1:9" s="197" customFormat="1" ht="17.25" x14ac:dyDescent="0.15">
      <c r="A1" s="270" t="s">
        <v>286</v>
      </c>
      <c r="B1" s="270"/>
      <c r="C1" s="270"/>
      <c r="D1" s="270"/>
      <c r="E1" s="270"/>
      <c r="F1" s="270"/>
      <c r="G1" s="270"/>
      <c r="H1" s="270"/>
      <c r="I1" s="270"/>
    </row>
    <row r="2" spans="1:9" s="197" customFormat="1" x14ac:dyDescent="0.15">
      <c r="A2" s="271" t="s">
        <v>221</v>
      </c>
      <c r="B2" s="271"/>
      <c r="C2" s="271"/>
      <c r="D2" s="271"/>
      <c r="E2" s="271"/>
      <c r="F2" s="271"/>
      <c r="G2" s="271"/>
      <c r="H2" s="271"/>
      <c r="I2" s="271"/>
    </row>
    <row r="3" spans="1:9" ht="14.25" thickBot="1" x14ac:dyDescent="0.2">
      <c r="A3" s="198"/>
      <c r="B3" s="199"/>
      <c r="C3" s="199"/>
      <c r="D3" s="199"/>
      <c r="E3" s="199"/>
      <c r="F3" s="199"/>
      <c r="G3" s="199"/>
      <c r="H3" s="199"/>
      <c r="I3" s="200" t="s">
        <v>257</v>
      </c>
    </row>
    <row r="4" spans="1:9" s="241" customFormat="1" ht="13.5" customHeight="1" x14ac:dyDescent="0.15">
      <c r="A4" s="237" t="s">
        <v>258</v>
      </c>
      <c r="B4" s="238"/>
      <c r="C4" s="239" t="s">
        <v>212</v>
      </c>
      <c r="D4" s="240" t="s">
        <v>213</v>
      </c>
      <c r="E4" s="240" t="s">
        <v>214</v>
      </c>
      <c r="F4" s="278" t="s">
        <v>215</v>
      </c>
      <c r="G4" s="278" t="s">
        <v>216</v>
      </c>
      <c r="H4" s="278" t="s">
        <v>217</v>
      </c>
      <c r="I4" s="280" t="s">
        <v>259</v>
      </c>
    </row>
    <row r="5" spans="1:9" s="241" customFormat="1" ht="11.25" x14ac:dyDescent="0.15">
      <c r="A5" s="242"/>
      <c r="B5" s="243" t="s">
        <v>260</v>
      </c>
      <c r="C5" s="244" t="s">
        <v>235</v>
      </c>
      <c r="D5" s="244" t="s">
        <v>235</v>
      </c>
      <c r="E5" s="244" t="s">
        <v>235</v>
      </c>
      <c r="F5" s="279"/>
      <c r="G5" s="279"/>
      <c r="H5" s="279"/>
      <c r="I5" s="281"/>
    </row>
    <row r="6" spans="1:9" x14ac:dyDescent="0.15">
      <c r="A6" s="205" t="s">
        <v>261</v>
      </c>
      <c r="B6" s="206"/>
      <c r="C6" s="245"/>
      <c r="D6" s="245"/>
      <c r="E6" s="245"/>
      <c r="F6" s="245"/>
      <c r="G6" s="245"/>
      <c r="H6" s="245"/>
      <c r="I6" s="208"/>
    </row>
    <row r="7" spans="1:9" s="247" customFormat="1" x14ac:dyDescent="0.15">
      <c r="A7" s="209" t="s">
        <v>4</v>
      </c>
      <c r="B7" s="114"/>
      <c r="C7" s="24">
        <f>うぐいす当初予算!C7</f>
        <v>0</v>
      </c>
      <c r="D7" s="24">
        <f>みどり当初予算!C7</f>
        <v>40000</v>
      </c>
      <c r="E7" s="24">
        <f>さくらんぼ当初予算!C7</f>
        <v>0</v>
      </c>
      <c r="F7" s="24">
        <f>C7+D7+E7</f>
        <v>40000</v>
      </c>
      <c r="G7" s="24">
        <v>0</v>
      </c>
      <c r="H7" s="24">
        <f>F7+G7</f>
        <v>40000</v>
      </c>
      <c r="I7" s="246"/>
    </row>
    <row r="8" spans="1:9" s="247" customFormat="1" x14ac:dyDescent="0.15">
      <c r="A8" s="209" t="s">
        <v>5</v>
      </c>
      <c r="B8" s="114"/>
      <c r="C8" s="24">
        <f>うぐいす当初予算!C8</f>
        <v>44245</v>
      </c>
      <c r="D8" s="24">
        <f>みどり当初予算!C8</f>
        <v>73001</v>
      </c>
      <c r="E8" s="24">
        <f>さくらんぼ当初予算!C8</f>
        <v>50010</v>
      </c>
      <c r="F8" s="24">
        <f t="shared" ref="F8:F55" si="0">C8+D8+E8</f>
        <v>167256</v>
      </c>
      <c r="G8" s="24">
        <v>0</v>
      </c>
      <c r="H8" s="24">
        <f t="shared" ref="H8:H51" si="1">F8+G8</f>
        <v>167256</v>
      </c>
      <c r="I8" s="246"/>
    </row>
    <row r="9" spans="1:9" s="247" customFormat="1" x14ac:dyDescent="0.15">
      <c r="A9" s="209"/>
      <c r="B9" s="114" t="s">
        <v>6</v>
      </c>
      <c r="C9" s="155">
        <f>うぐいす当初予算!C9</f>
        <v>14211</v>
      </c>
      <c r="D9" s="155">
        <f>みどり当初予算!C9</f>
        <v>72600</v>
      </c>
      <c r="E9" s="155">
        <f>さくらんぼ当初予算!C9</f>
        <v>43000</v>
      </c>
      <c r="F9" s="155">
        <f t="shared" si="0"/>
        <v>129811</v>
      </c>
      <c r="G9" s="155">
        <v>0</v>
      </c>
      <c r="H9" s="24">
        <f t="shared" si="1"/>
        <v>129811</v>
      </c>
      <c r="I9" s="246"/>
    </row>
    <row r="10" spans="1:9" s="247" customFormat="1" x14ac:dyDescent="0.15">
      <c r="A10" s="209"/>
      <c r="B10" s="114" t="s">
        <v>11</v>
      </c>
      <c r="C10" s="155">
        <f>うぐいす当初予算!C10</f>
        <v>0</v>
      </c>
      <c r="D10" s="155">
        <f>みどり当初予算!C10</f>
        <v>1</v>
      </c>
      <c r="E10" s="155">
        <f>さくらんぼ当初予算!C10</f>
        <v>0</v>
      </c>
      <c r="F10" s="155">
        <f t="shared" si="0"/>
        <v>1</v>
      </c>
      <c r="G10" s="155">
        <v>0</v>
      </c>
      <c r="H10" s="24">
        <f t="shared" si="1"/>
        <v>1</v>
      </c>
      <c r="I10" s="246"/>
    </row>
    <row r="11" spans="1:9" s="247" customFormat="1" x14ac:dyDescent="0.15">
      <c r="A11" s="209"/>
      <c r="B11" s="114" t="s">
        <v>12</v>
      </c>
      <c r="C11" s="155">
        <f>うぐいす当初予算!C11</f>
        <v>1400</v>
      </c>
      <c r="D11" s="155">
        <f>みどり当初予算!C11</f>
        <v>0</v>
      </c>
      <c r="E11" s="155">
        <f>さくらんぼ当初予算!C11</f>
        <v>0</v>
      </c>
      <c r="F11" s="155">
        <f t="shared" si="0"/>
        <v>1400</v>
      </c>
      <c r="G11" s="155">
        <v>0</v>
      </c>
      <c r="H11" s="24">
        <f t="shared" si="1"/>
        <v>1400</v>
      </c>
      <c r="I11" s="246"/>
    </row>
    <row r="12" spans="1:9" s="247" customFormat="1" x14ac:dyDescent="0.15">
      <c r="A12" s="209"/>
      <c r="B12" s="114" t="s">
        <v>14</v>
      </c>
      <c r="C12" s="155">
        <f>うぐいす当初予算!C12</f>
        <v>2376</v>
      </c>
      <c r="D12" s="155">
        <f>みどり当初予算!C12</f>
        <v>0</v>
      </c>
      <c r="E12" s="155">
        <f>さくらんぼ当初予算!C12</f>
        <v>0</v>
      </c>
      <c r="F12" s="155">
        <f t="shared" si="0"/>
        <v>2376</v>
      </c>
      <c r="G12" s="155">
        <v>0</v>
      </c>
      <c r="H12" s="24">
        <f t="shared" si="1"/>
        <v>2376</v>
      </c>
      <c r="I12" s="246"/>
    </row>
    <row r="13" spans="1:9" s="247" customFormat="1" x14ac:dyDescent="0.15">
      <c r="A13" s="209"/>
      <c r="B13" s="114" t="s">
        <v>15</v>
      </c>
      <c r="C13" s="155">
        <f>うぐいす当初予算!C13</f>
        <v>26258</v>
      </c>
      <c r="D13" s="155">
        <f>みどり当初予算!C13</f>
        <v>400</v>
      </c>
      <c r="E13" s="155">
        <f>さくらんぼ当初予算!C13</f>
        <v>7010</v>
      </c>
      <c r="F13" s="155">
        <f t="shared" si="0"/>
        <v>33668</v>
      </c>
      <c r="G13" s="155">
        <v>0</v>
      </c>
      <c r="H13" s="24">
        <f t="shared" si="1"/>
        <v>33668</v>
      </c>
      <c r="I13" s="246"/>
    </row>
    <row r="14" spans="1:9" s="247" customFormat="1" x14ac:dyDescent="0.15">
      <c r="A14" s="209" t="s">
        <v>20</v>
      </c>
      <c r="B14" s="114"/>
      <c r="C14" s="24">
        <f>うぐいす当初予算!C14</f>
        <v>0</v>
      </c>
      <c r="D14" s="24">
        <f>みどり当初予算!C14</f>
        <v>0</v>
      </c>
      <c r="E14" s="24">
        <f>さくらんぼ当初予算!C14</f>
        <v>0</v>
      </c>
      <c r="F14" s="24">
        <f t="shared" si="0"/>
        <v>0</v>
      </c>
      <c r="G14" s="24">
        <v>0</v>
      </c>
      <c r="H14" s="24">
        <f t="shared" si="1"/>
        <v>0</v>
      </c>
      <c r="I14" s="246"/>
    </row>
    <row r="15" spans="1:9" s="247" customFormat="1" x14ac:dyDescent="0.15">
      <c r="A15" s="209" t="s">
        <v>21</v>
      </c>
      <c r="B15" s="114"/>
      <c r="C15" s="24">
        <f>うぐいす当初予算!C15</f>
        <v>0</v>
      </c>
      <c r="D15" s="24">
        <f>みどり当初予算!C15</f>
        <v>0</v>
      </c>
      <c r="E15" s="24">
        <f>さくらんぼ当初予算!C15</f>
        <v>0</v>
      </c>
      <c r="F15" s="24">
        <f t="shared" si="0"/>
        <v>0</v>
      </c>
      <c r="G15" s="24">
        <v>0</v>
      </c>
      <c r="H15" s="24">
        <f t="shared" si="1"/>
        <v>0</v>
      </c>
      <c r="I15" s="246"/>
    </row>
    <row r="16" spans="1:9" s="247" customFormat="1" x14ac:dyDescent="0.15">
      <c r="A16" s="209" t="s">
        <v>262</v>
      </c>
      <c r="B16" s="114"/>
      <c r="C16" s="24">
        <f>うぐいす当初予算!C16</f>
        <v>1</v>
      </c>
      <c r="D16" s="24">
        <f>みどり当初予算!C16</f>
        <v>1</v>
      </c>
      <c r="E16" s="24">
        <f>さくらんぼ当初予算!C16</f>
        <v>1</v>
      </c>
      <c r="F16" s="24">
        <f t="shared" si="0"/>
        <v>3</v>
      </c>
      <c r="G16" s="24">
        <v>0</v>
      </c>
      <c r="H16" s="24">
        <f t="shared" si="1"/>
        <v>3</v>
      </c>
      <c r="I16" s="246"/>
    </row>
    <row r="17" spans="1:9" s="247" customFormat="1" ht="14.25" thickBot="1" x14ac:dyDescent="0.2">
      <c r="A17" s="209" t="s">
        <v>23</v>
      </c>
      <c r="B17" s="114"/>
      <c r="C17" s="24">
        <f>うぐいす当初予算!C17</f>
        <v>853</v>
      </c>
      <c r="D17" s="24">
        <f>みどり当初予算!C17</f>
        <v>100</v>
      </c>
      <c r="E17" s="24">
        <f>さくらんぼ当初予算!C17</f>
        <v>260</v>
      </c>
      <c r="F17" s="24">
        <f t="shared" si="0"/>
        <v>1213</v>
      </c>
      <c r="G17" s="24">
        <v>0</v>
      </c>
      <c r="H17" s="24">
        <f t="shared" si="1"/>
        <v>1213</v>
      </c>
      <c r="I17" s="246"/>
    </row>
    <row r="18" spans="1:9" ht="14.25" thickBot="1" x14ac:dyDescent="0.2">
      <c r="A18" s="212" t="s">
        <v>263</v>
      </c>
      <c r="B18" s="213"/>
      <c r="C18" s="214">
        <f>うぐいす当初予算!C18</f>
        <v>45099</v>
      </c>
      <c r="D18" s="214">
        <f>みどり当初予算!C18</f>
        <v>113102</v>
      </c>
      <c r="E18" s="214">
        <f>さくらんぼ当初予算!C18</f>
        <v>50271</v>
      </c>
      <c r="F18" s="214">
        <f t="shared" si="0"/>
        <v>208472</v>
      </c>
      <c r="G18" s="214">
        <f>SUM(G7:G8,G14:G17)</f>
        <v>0</v>
      </c>
      <c r="H18" s="214">
        <f t="shared" si="1"/>
        <v>208472</v>
      </c>
      <c r="I18" s="216"/>
    </row>
    <row r="19" spans="1:9" s="247" customFormat="1" x14ac:dyDescent="0.15">
      <c r="A19" s="209" t="s">
        <v>29</v>
      </c>
      <c r="B19" s="114"/>
      <c r="C19" s="24">
        <f>うぐいす当初予算!C19</f>
        <v>41198</v>
      </c>
      <c r="D19" s="24">
        <f>みどり当初予算!C19</f>
        <v>59745</v>
      </c>
      <c r="E19" s="24">
        <f>さくらんぼ当初予算!C19</f>
        <v>36187</v>
      </c>
      <c r="F19" s="24">
        <f>C19+D19+E19+1</f>
        <v>137131</v>
      </c>
      <c r="G19" s="24">
        <v>0</v>
      </c>
      <c r="H19" s="24">
        <f t="shared" si="1"/>
        <v>137131</v>
      </c>
      <c r="I19" s="246"/>
    </row>
    <row r="20" spans="1:9" s="247" customFormat="1" x14ac:dyDescent="0.15">
      <c r="A20" s="209" t="s">
        <v>35</v>
      </c>
      <c r="B20" s="114"/>
      <c r="C20" s="24">
        <f>うぐいす当初予算!C20</f>
        <v>1771</v>
      </c>
      <c r="D20" s="24">
        <f>みどり当初予算!C20</f>
        <v>4482</v>
      </c>
      <c r="E20" s="24">
        <f>さくらんぼ当初予算!C20</f>
        <v>3305</v>
      </c>
      <c r="F20" s="24">
        <f t="shared" si="0"/>
        <v>9558</v>
      </c>
      <c r="G20" s="24">
        <v>0</v>
      </c>
      <c r="H20" s="24">
        <f t="shared" si="1"/>
        <v>9558</v>
      </c>
      <c r="I20" s="246"/>
    </row>
    <row r="21" spans="1:9" s="247" customFormat="1" x14ac:dyDescent="0.15">
      <c r="A21" s="209" t="s">
        <v>43</v>
      </c>
      <c r="B21" s="114"/>
      <c r="C21" s="24">
        <f>うぐいす当初予算!C21</f>
        <v>7372</v>
      </c>
      <c r="D21" s="24">
        <f>みどり当初予算!C21</f>
        <v>9315</v>
      </c>
      <c r="E21" s="24">
        <f>さくらんぼ当初予算!C21</f>
        <v>4250</v>
      </c>
      <c r="F21" s="24">
        <f t="shared" si="0"/>
        <v>20937</v>
      </c>
      <c r="G21" s="24">
        <v>0</v>
      </c>
      <c r="H21" s="24">
        <f t="shared" si="1"/>
        <v>20937</v>
      </c>
      <c r="I21" s="246"/>
    </row>
    <row r="22" spans="1:9" s="247" customFormat="1" x14ac:dyDescent="0.15">
      <c r="A22" s="209" t="s">
        <v>61</v>
      </c>
      <c r="B22" s="114"/>
      <c r="C22" s="24">
        <f>うぐいす当初予算!C22</f>
        <v>0</v>
      </c>
      <c r="D22" s="24">
        <f>みどり当初予算!C22</f>
        <v>40000</v>
      </c>
      <c r="E22" s="24">
        <f>さくらんぼ当初予算!C22</f>
        <v>0</v>
      </c>
      <c r="F22" s="24">
        <f t="shared" si="0"/>
        <v>40000</v>
      </c>
      <c r="G22" s="24">
        <v>0</v>
      </c>
      <c r="H22" s="24">
        <f t="shared" si="1"/>
        <v>40000</v>
      </c>
      <c r="I22" s="246"/>
    </row>
    <row r="23" spans="1:9" s="247" customFormat="1" x14ac:dyDescent="0.15">
      <c r="A23" s="209" t="s">
        <v>66</v>
      </c>
      <c r="B23" s="114"/>
      <c r="C23" s="24">
        <f>うぐいす当初予算!C23</f>
        <v>0</v>
      </c>
      <c r="D23" s="24">
        <f>みどり当初予算!C23</f>
        <v>0</v>
      </c>
      <c r="E23" s="24">
        <f>さくらんぼ当初予算!C23</f>
        <v>0</v>
      </c>
      <c r="F23" s="24">
        <f t="shared" si="0"/>
        <v>0</v>
      </c>
      <c r="G23" s="24">
        <v>0</v>
      </c>
      <c r="H23" s="24">
        <f t="shared" si="1"/>
        <v>0</v>
      </c>
      <c r="I23" s="246"/>
    </row>
    <row r="24" spans="1:9" s="247" customFormat="1" x14ac:dyDescent="0.15">
      <c r="A24" s="209" t="s">
        <v>67</v>
      </c>
      <c r="B24" s="114"/>
      <c r="C24" s="24">
        <f>うぐいす当初予算!C24</f>
        <v>0</v>
      </c>
      <c r="D24" s="24">
        <f>みどり当初予算!C24</f>
        <v>0</v>
      </c>
      <c r="E24" s="24">
        <f>さくらんぼ当初予算!C24</f>
        <v>0</v>
      </c>
      <c r="F24" s="24">
        <f t="shared" si="0"/>
        <v>0</v>
      </c>
      <c r="G24" s="24">
        <v>0</v>
      </c>
      <c r="H24" s="24">
        <f t="shared" si="1"/>
        <v>0</v>
      </c>
      <c r="I24" s="246"/>
    </row>
    <row r="25" spans="1:9" s="247" customFormat="1" ht="14.25" thickBot="1" x14ac:dyDescent="0.2">
      <c r="A25" s="209" t="s">
        <v>68</v>
      </c>
      <c r="B25" s="114"/>
      <c r="C25" s="24">
        <f>うぐいす当初予算!C25</f>
        <v>600</v>
      </c>
      <c r="D25" s="24">
        <f>みどり当初予算!C25</f>
        <v>0</v>
      </c>
      <c r="E25" s="24">
        <f>さくらんぼ当初予算!C25</f>
        <v>0</v>
      </c>
      <c r="F25" s="24">
        <f t="shared" si="0"/>
        <v>600</v>
      </c>
      <c r="G25" s="24">
        <v>0</v>
      </c>
      <c r="H25" s="24">
        <f t="shared" si="1"/>
        <v>600</v>
      </c>
      <c r="I25" s="246"/>
    </row>
    <row r="26" spans="1:9" ht="14.25" thickBot="1" x14ac:dyDescent="0.2">
      <c r="A26" s="212" t="s">
        <v>264</v>
      </c>
      <c r="B26" s="213"/>
      <c r="C26" s="214">
        <f>うぐいす当初予算!C26</f>
        <v>50941</v>
      </c>
      <c r="D26" s="214">
        <f>みどり当初予算!C26</f>
        <v>113542</v>
      </c>
      <c r="E26" s="214">
        <f>さくらんぼ当初予算!C26</f>
        <v>43742</v>
      </c>
      <c r="F26" s="214">
        <f>SUM(F19:F25)</f>
        <v>208226</v>
      </c>
      <c r="G26" s="214">
        <f>SUM(G19:G25)</f>
        <v>0</v>
      </c>
      <c r="H26" s="214">
        <f t="shared" si="1"/>
        <v>208226</v>
      </c>
      <c r="I26" s="216"/>
    </row>
    <row r="27" spans="1:9" ht="14.25" thickBot="1" x14ac:dyDescent="0.2">
      <c r="A27" s="217" t="s">
        <v>265</v>
      </c>
      <c r="B27" s="218"/>
      <c r="C27" s="219">
        <f>うぐいす当初予算!C27</f>
        <v>-5842</v>
      </c>
      <c r="D27" s="219">
        <f>みどり当初予算!C27</f>
        <v>-440</v>
      </c>
      <c r="E27" s="219">
        <f>さくらんぼ当初予算!C27</f>
        <v>6529</v>
      </c>
      <c r="F27" s="219">
        <f>F18-F26</f>
        <v>246</v>
      </c>
      <c r="G27" s="219">
        <f>G18-G26</f>
        <v>0</v>
      </c>
      <c r="H27" s="219">
        <f t="shared" si="1"/>
        <v>246</v>
      </c>
      <c r="I27" s="221"/>
    </row>
    <row r="28" spans="1:9" s="247" customFormat="1" x14ac:dyDescent="0.15">
      <c r="A28" s="222" t="s">
        <v>266</v>
      </c>
      <c r="B28" s="114"/>
      <c r="C28" s="24"/>
      <c r="D28" s="24"/>
      <c r="E28" s="24"/>
      <c r="F28" s="24"/>
      <c r="G28" s="24"/>
      <c r="H28" s="24"/>
      <c r="I28" s="246"/>
    </row>
    <row r="29" spans="1:9" s="247" customFormat="1" x14ac:dyDescent="0.15">
      <c r="A29" s="209" t="s">
        <v>73</v>
      </c>
      <c r="B29" s="114"/>
      <c r="C29" s="24">
        <f>うぐいす当初予算!C29</f>
        <v>0</v>
      </c>
      <c r="D29" s="24">
        <f>みどり当初予算!C29</f>
        <v>0</v>
      </c>
      <c r="E29" s="24">
        <f>さくらんぼ当初予算!C29</f>
        <v>0</v>
      </c>
      <c r="F29" s="24">
        <f t="shared" si="0"/>
        <v>0</v>
      </c>
      <c r="G29" s="24"/>
      <c r="H29" s="24">
        <f t="shared" si="1"/>
        <v>0</v>
      </c>
      <c r="I29" s="246"/>
    </row>
    <row r="30" spans="1:9" s="247" customFormat="1" x14ac:dyDescent="0.15">
      <c r="A30" s="209" t="s">
        <v>75</v>
      </c>
      <c r="B30" s="114"/>
      <c r="C30" s="24">
        <f>うぐいす当初予算!C30</f>
        <v>0</v>
      </c>
      <c r="D30" s="24">
        <f>みどり当初予算!C30</f>
        <v>0</v>
      </c>
      <c r="E30" s="24">
        <f>さくらんぼ当初予算!C30</f>
        <v>0</v>
      </c>
      <c r="F30" s="24">
        <f t="shared" si="0"/>
        <v>0</v>
      </c>
      <c r="G30" s="24"/>
      <c r="H30" s="24">
        <f t="shared" si="1"/>
        <v>0</v>
      </c>
      <c r="I30" s="246"/>
    </row>
    <row r="31" spans="1:9" s="247" customFormat="1" x14ac:dyDescent="0.15">
      <c r="A31" s="209" t="s">
        <v>77</v>
      </c>
      <c r="B31" s="114"/>
      <c r="C31" s="24">
        <f>うぐいす当初予算!C31</f>
        <v>0</v>
      </c>
      <c r="D31" s="24">
        <f>みどり当初予算!C31</f>
        <v>0</v>
      </c>
      <c r="E31" s="24">
        <f>さくらんぼ当初予算!C31</f>
        <v>0</v>
      </c>
      <c r="F31" s="24">
        <f t="shared" si="0"/>
        <v>0</v>
      </c>
      <c r="G31" s="24"/>
      <c r="H31" s="24">
        <f t="shared" si="1"/>
        <v>0</v>
      </c>
      <c r="I31" s="246"/>
    </row>
    <row r="32" spans="1:9" s="247" customFormat="1" x14ac:dyDescent="0.15">
      <c r="A32" s="209" t="s">
        <v>78</v>
      </c>
      <c r="B32" s="114"/>
      <c r="C32" s="24">
        <f>うぐいす当初予算!C32</f>
        <v>0</v>
      </c>
      <c r="D32" s="24">
        <f>みどり当初予算!C32</f>
        <v>0</v>
      </c>
      <c r="E32" s="24">
        <f>さくらんぼ当初予算!C32</f>
        <v>0</v>
      </c>
      <c r="F32" s="24">
        <f t="shared" si="0"/>
        <v>0</v>
      </c>
      <c r="G32" s="24"/>
      <c r="H32" s="24">
        <f t="shared" si="1"/>
        <v>0</v>
      </c>
      <c r="I32" s="246"/>
    </row>
    <row r="33" spans="1:9" s="247" customFormat="1" ht="14.25" thickBot="1" x14ac:dyDescent="0.2">
      <c r="A33" s="209" t="s">
        <v>81</v>
      </c>
      <c r="B33" s="114"/>
      <c r="C33" s="24">
        <f>うぐいす当初予算!C33</f>
        <v>0</v>
      </c>
      <c r="D33" s="24">
        <f>みどり当初予算!C33</f>
        <v>0</v>
      </c>
      <c r="E33" s="24">
        <f>さくらんぼ当初予算!C33</f>
        <v>0</v>
      </c>
      <c r="F33" s="24">
        <f t="shared" si="0"/>
        <v>0</v>
      </c>
      <c r="G33" s="24"/>
      <c r="H33" s="24">
        <f t="shared" si="1"/>
        <v>0</v>
      </c>
      <c r="I33" s="246"/>
    </row>
    <row r="34" spans="1:9" ht="14.25" thickBot="1" x14ac:dyDescent="0.2">
      <c r="A34" s="212" t="s">
        <v>267</v>
      </c>
      <c r="B34" s="213"/>
      <c r="C34" s="214">
        <f>うぐいす当初予算!C34</f>
        <v>0</v>
      </c>
      <c r="D34" s="214">
        <f>みどり当初予算!C34</f>
        <v>0</v>
      </c>
      <c r="E34" s="214">
        <f>さくらんぼ当初予算!C34</f>
        <v>0</v>
      </c>
      <c r="F34" s="214">
        <f t="shared" si="0"/>
        <v>0</v>
      </c>
      <c r="G34" s="214">
        <v>0</v>
      </c>
      <c r="H34" s="214">
        <f t="shared" si="1"/>
        <v>0</v>
      </c>
      <c r="I34" s="216"/>
    </row>
    <row r="35" spans="1:9" s="247" customFormat="1" x14ac:dyDescent="0.15">
      <c r="A35" s="209" t="s">
        <v>83</v>
      </c>
      <c r="B35" s="114"/>
      <c r="C35" s="24">
        <f>うぐいす当初予算!C35</f>
        <v>0</v>
      </c>
      <c r="D35" s="24">
        <f>みどり当初予算!C35</f>
        <v>0</v>
      </c>
      <c r="E35" s="24">
        <f>さくらんぼ当初予算!C35</f>
        <v>0</v>
      </c>
      <c r="F35" s="24">
        <f t="shared" si="0"/>
        <v>0</v>
      </c>
      <c r="G35" s="24"/>
      <c r="H35" s="24">
        <f t="shared" si="1"/>
        <v>0</v>
      </c>
      <c r="I35" s="246"/>
    </row>
    <row r="36" spans="1:9" s="247" customFormat="1" x14ac:dyDescent="0.15">
      <c r="A36" s="209" t="s">
        <v>84</v>
      </c>
      <c r="B36" s="114"/>
      <c r="C36" s="24">
        <f>うぐいす当初予算!C36</f>
        <v>0</v>
      </c>
      <c r="D36" s="24">
        <f>みどり当初予算!C36</f>
        <v>0</v>
      </c>
      <c r="E36" s="24">
        <f>さくらんぼ当初予算!C36</f>
        <v>0</v>
      </c>
      <c r="F36" s="24">
        <f t="shared" si="0"/>
        <v>0</v>
      </c>
      <c r="G36" s="24">
        <v>0</v>
      </c>
      <c r="H36" s="24">
        <f t="shared" si="1"/>
        <v>0</v>
      </c>
      <c r="I36" s="246"/>
    </row>
    <row r="37" spans="1:9" s="247" customFormat="1" x14ac:dyDescent="0.15">
      <c r="A37" s="209" t="s">
        <v>89</v>
      </c>
      <c r="B37" s="114"/>
      <c r="C37" s="24">
        <f>うぐいす当初予算!C37</f>
        <v>0</v>
      </c>
      <c r="D37" s="24">
        <f>みどり当初予算!C37</f>
        <v>0</v>
      </c>
      <c r="E37" s="24">
        <f>さくらんぼ当初予算!C37</f>
        <v>0</v>
      </c>
      <c r="F37" s="24">
        <f t="shared" si="0"/>
        <v>0</v>
      </c>
      <c r="G37" s="24"/>
      <c r="H37" s="24">
        <f t="shared" si="1"/>
        <v>0</v>
      </c>
      <c r="I37" s="246"/>
    </row>
    <row r="38" spans="1:9" s="247" customFormat="1" x14ac:dyDescent="0.15">
      <c r="A38" s="209" t="s">
        <v>90</v>
      </c>
      <c r="B38" s="114"/>
      <c r="C38" s="24">
        <f>うぐいす当初予算!C38</f>
        <v>0</v>
      </c>
      <c r="D38" s="24">
        <f>みどり当初予算!C38</f>
        <v>0</v>
      </c>
      <c r="E38" s="24">
        <f>さくらんぼ当初予算!C38</f>
        <v>0</v>
      </c>
      <c r="F38" s="24">
        <f t="shared" si="0"/>
        <v>0</v>
      </c>
      <c r="G38" s="24"/>
      <c r="H38" s="24">
        <f t="shared" si="1"/>
        <v>0</v>
      </c>
      <c r="I38" s="246"/>
    </row>
    <row r="39" spans="1:9" s="247" customFormat="1" ht="14.25" thickBot="1" x14ac:dyDescent="0.2">
      <c r="A39" s="209" t="s">
        <v>91</v>
      </c>
      <c r="B39" s="114"/>
      <c r="C39" s="24">
        <f>うぐいす当初予算!C39</f>
        <v>0</v>
      </c>
      <c r="D39" s="24">
        <f>みどり当初予算!C39</f>
        <v>0</v>
      </c>
      <c r="E39" s="24">
        <f>さくらんぼ当初予算!C39</f>
        <v>0</v>
      </c>
      <c r="F39" s="24">
        <f t="shared" si="0"/>
        <v>0</v>
      </c>
      <c r="G39" s="24"/>
      <c r="H39" s="24">
        <f t="shared" si="1"/>
        <v>0</v>
      </c>
      <c r="I39" s="246"/>
    </row>
    <row r="40" spans="1:9" ht="14.25" thickBot="1" x14ac:dyDescent="0.2">
      <c r="A40" s="212" t="s">
        <v>268</v>
      </c>
      <c r="B40" s="213"/>
      <c r="C40" s="214">
        <f>うぐいす当初予算!C40</f>
        <v>0</v>
      </c>
      <c r="D40" s="214">
        <f>みどり当初予算!C40</f>
        <v>0</v>
      </c>
      <c r="E40" s="214">
        <f>さくらんぼ当初予算!C40</f>
        <v>0</v>
      </c>
      <c r="F40" s="214">
        <f t="shared" si="0"/>
        <v>0</v>
      </c>
      <c r="G40" s="214">
        <f>SUM(G35:G39)</f>
        <v>0</v>
      </c>
      <c r="H40" s="214">
        <f t="shared" si="1"/>
        <v>0</v>
      </c>
      <c r="I40" s="216"/>
    </row>
    <row r="41" spans="1:9" ht="14.25" thickBot="1" x14ac:dyDescent="0.2">
      <c r="A41" s="217" t="s">
        <v>269</v>
      </c>
      <c r="B41" s="218"/>
      <c r="C41" s="219">
        <f>うぐいす当初予算!C41</f>
        <v>0</v>
      </c>
      <c r="D41" s="219">
        <f>みどり当初予算!C41</f>
        <v>0</v>
      </c>
      <c r="E41" s="219">
        <f>さくらんぼ当初予算!C41</f>
        <v>0</v>
      </c>
      <c r="F41" s="219">
        <f t="shared" si="0"/>
        <v>0</v>
      </c>
      <c r="G41" s="219">
        <f>G34-G40</f>
        <v>0</v>
      </c>
      <c r="H41" s="219">
        <f t="shared" si="1"/>
        <v>0</v>
      </c>
      <c r="I41" s="221"/>
    </row>
    <row r="42" spans="1:9" x14ac:dyDescent="0.15">
      <c r="A42" s="223" t="s">
        <v>270</v>
      </c>
      <c r="B42" s="224"/>
      <c r="C42" s="248"/>
      <c r="D42" s="248"/>
      <c r="E42" s="248"/>
      <c r="F42" s="248"/>
      <c r="G42" s="248"/>
      <c r="H42" s="248"/>
      <c r="I42" s="210"/>
    </row>
    <row r="43" spans="1:9" x14ac:dyDescent="0.15">
      <c r="A43" s="209" t="s">
        <v>271</v>
      </c>
      <c r="B43" s="225"/>
      <c r="C43" s="24">
        <f>うぐいす当初予算!C43</f>
        <v>0</v>
      </c>
      <c r="D43" s="24">
        <f>みどり当初予算!C43</f>
        <v>0</v>
      </c>
      <c r="E43" s="24">
        <f>さくらんぼ当初予算!C43</f>
        <v>0</v>
      </c>
      <c r="F43" s="24">
        <f>C43+D43+E43</f>
        <v>0</v>
      </c>
      <c r="G43" s="24">
        <v>0</v>
      </c>
      <c r="H43" s="24">
        <f t="shared" si="1"/>
        <v>0</v>
      </c>
      <c r="I43" s="210"/>
    </row>
    <row r="44" spans="1:9" s="247" customFormat="1" x14ac:dyDescent="0.15">
      <c r="A44" s="209" t="s">
        <v>100</v>
      </c>
      <c r="B44" s="114"/>
      <c r="C44" s="24">
        <f>うぐいす当初予算!C44</f>
        <v>5092</v>
      </c>
      <c r="D44" s="24">
        <f>みどり当初予算!C44</f>
        <v>0</v>
      </c>
      <c r="E44" s="24">
        <f>さくらんぼ当初予算!C44</f>
        <v>0</v>
      </c>
      <c r="F44" s="24">
        <f>C44+D44+E44</f>
        <v>5092</v>
      </c>
      <c r="G44" s="24">
        <v>-5092</v>
      </c>
      <c r="H44" s="24">
        <f t="shared" si="1"/>
        <v>0</v>
      </c>
      <c r="I44" s="246"/>
    </row>
    <row r="45" spans="1:9" s="247" customFormat="1" ht="14.25" thickBot="1" x14ac:dyDescent="0.2">
      <c r="A45" s="209" t="s">
        <v>101</v>
      </c>
      <c r="B45" s="114"/>
      <c r="C45" s="24">
        <f>うぐいす当初予算!C45</f>
        <v>0</v>
      </c>
      <c r="D45" s="24">
        <f>みどり当初予算!C45</f>
        <v>0</v>
      </c>
      <c r="E45" s="24">
        <f>さくらんぼ当初予算!C45</f>
        <v>0</v>
      </c>
      <c r="F45" s="24">
        <f t="shared" si="0"/>
        <v>0</v>
      </c>
      <c r="G45" s="24"/>
      <c r="H45" s="24">
        <f t="shared" si="1"/>
        <v>0</v>
      </c>
      <c r="I45" s="246"/>
    </row>
    <row r="46" spans="1:9" ht="14.25" thickBot="1" x14ac:dyDescent="0.2">
      <c r="A46" s="212" t="s">
        <v>272</v>
      </c>
      <c r="B46" s="226"/>
      <c r="C46" s="227">
        <f>うぐいす当初予算!C46</f>
        <v>5092</v>
      </c>
      <c r="D46" s="227">
        <f>みどり当初予算!C46</f>
        <v>0</v>
      </c>
      <c r="E46" s="227">
        <f>さくらんぼ当初予算!C46</f>
        <v>0</v>
      </c>
      <c r="F46" s="227">
        <f>C46+D46+E46</f>
        <v>5092</v>
      </c>
      <c r="G46" s="227">
        <f>SUM(G44:G45)</f>
        <v>-5092</v>
      </c>
      <c r="H46" s="227">
        <f>F46+G46</f>
        <v>0</v>
      </c>
      <c r="I46" s="249"/>
    </row>
    <row r="47" spans="1:9" x14ac:dyDescent="0.15">
      <c r="A47" s="209" t="s">
        <v>104</v>
      </c>
      <c r="B47" s="225"/>
      <c r="C47" s="24">
        <f>うぐいす当初予算!C47</f>
        <v>216</v>
      </c>
      <c r="D47" s="24">
        <f>みどり当初予算!C47</f>
        <v>0</v>
      </c>
      <c r="E47" s="24">
        <f>さくらんぼ当初予算!C47</f>
        <v>0</v>
      </c>
      <c r="F47" s="24">
        <f>C47+D47+E47</f>
        <v>216</v>
      </c>
      <c r="G47" s="24"/>
      <c r="H47" s="24">
        <f t="shared" si="1"/>
        <v>216</v>
      </c>
      <c r="I47" s="250"/>
    </row>
    <row r="48" spans="1:9" s="247" customFormat="1" x14ac:dyDescent="0.15">
      <c r="A48" s="209" t="s">
        <v>107</v>
      </c>
      <c r="B48" s="114"/>
      <c r="C48" s="24">
        <f>うぐいす当初予算!C48</f>
        <v>0</v>
      </c>
      <c r="D48" s="24">
        <f>みどり当初予算!C48</f>
        <v>400</v>
      </c>
      <c r="E48" s="24">
        <f>さくらんぼ当初予算!C48</f>
        <v>4692</v>
      </c>
      <c r="F48" s="24">
        <f t="shared" si="0"/>
        <v>5092</v>
      </c>
      <c r="G48" s="24">
        <v>-5092</v>
      </c>
      <c r="H48" s="24">
        <f t="shared" si="1"/>
        <v>0</v>
      </c>
      <c r="I48" s="246"/>
    </row>
    <row r="49" spans="1:9" s="247" customFormat="1" ht="14.25" thickBot="1" x14ac:dyDescent="0.2">
      <c r="A49" s="209" t="s">
        <v>108</v>
      </c>
      <c r="B49" s="114"/>
      <c r="C49" s="24">
        <f>うぐいす当初予算!C49</f>
        <v>0</v>
      </c>
      <c r="D49" s="24">
        <f>みどり当初予算!C49</f>
        <v>0</v>
      </c>
      <c r="E49" s="24">
        <f>さくらんぼ当初予算!C49</f>
        <v>0</v>
      </c>
      <c r="F49" s="24">
        <f t="shared" si="0"/>
        <v>0</v>
      </c>
      <c r="G49" s="24"/>
      <c r="H49" s="251">
        <f t="shared" si="1"/>
        <v>0</v>
      </c>
      <c r="I49" s="246"/>
    </row>
    <row r="50" spans="1:9" ht="14.25" thickBot="1" x14ac:dyDescent="0.2">
      <c r="A50" s="212" t="s">
        <v>273</v>
      </c>
      <c r="B50" s="213"/>
      <c r="C50" s="227">
        <f>うぐいす当初予算!C50</f>
        <v>216</v>
      </c>
      <c r="D50" s="227">
        <f>みどり当初予算!C50</f>
        <v>400</v>
      </c>
      <c r="E50" s="227">
        <f>さくらんぼ当初予算!C50</f>
        <v>4692</v>
      </c>
      <c r="F50" s="227">
        <f t="shared" si="0"/>
        <v>5308</v>
      </c>
      <c r="G50" s="227">
        <f>SUM(G48:G49)</f>
        <v>-5092</v>
      </c>
      <c r="H50" s="251">
        <f t="shared" si="1"/>
        <v>216</v>
      </c>
      <c r="I50" s="216"/>
    </row>
    <row r="51" spans="1:9" ht="14.25" thickBot="1" x14ac:dyDescent="0.2">
      <c r="A51" s="217" t="s">
        <v>274</v>
      </c>
      <c r="B51" s="218"/>
      <c r="C51" s="219">
        <f>うぐいす当初予算!C51</f>
        <v>4876</v>
      </c>
      <c r="D51" s="219">
        <f>みどり当初予算!C51</f>
        <v>-400</v>
      </c>
      <c r="E51" s="219">
        <f>さくらんぼ当初予算!C51</f>
        <v>-4692</v>
      </c>
      <c r="F51" s="219">
        <f t="shared" si="0"/>
        <v>-216</v>
      </c>
      <c r="G51" s="219">
        <f>G46-G50</f>
        <v>0</v>
      </c>
      <c r="H51" s="219">
        <f t="shared" si="1"/>
        <v>-216</v>
      </c>
      <c r="I51" s="221"/>
    </row>
    <row r="52" spans="1:9" s="247" customFormat="1" ht="14.25" thickBot="1" x14ac:dyDescent="0.2">
      <c r="A52" s="222" t="s">
        <v>275</v>
      </c>
      <c r="B52" s="114"/>
      <c r="C52" s="24">
        <f>うぐいす当初予算!C52</f>
        <v>4774</v>
      </c>
      <c r="D52" s="24">
        <f>みどり当初予算!C52</f>
        <v>7940</v>
      </c>
      <c r="E52" s="24">
        <f>さくらんぼ当初予算!C52</f>
        <v>2737</v>
      </c>
      <c r="F52" s="24">
        <f>C52+D52+E52-1</f>
        <v>15450</v>
      </c>
      <c r="G52" s="24">
        <v>0</v>
      </c>
      <c r="H52" s="24">
        <f t="shared" ref="H52:H55" si="2">F52-G52</f>
        <v>15450</v>
      </c>
      <c r="I52" s="246"/>
    </row>
    <row r="53" spans="1:9" ht="14.25" thickBot="1" x14ac:dyDescent="0.2">
      <c r="A53" s="276" t="s">
        <v>279</v>
      </c>
      <c r="B53" s="277"/>
      <c r="C53" s="233">
        <f>うぐいす当初予算!C53</f>
        <v>-5740</v>
      </c>
      <c r="D53" s="233">
        <f>みどり当初予算!C53</f>
        <v>-8780</v>
      </c>
      <c r="E53" s="233">
        <f>さくらんぼ当初予算!C53</f>
        <v>-900</v>
      </c>
      <c r="F53" s="233">
        <f t="shared" si="0"/>
        <v>-15420</v>
      </c>
      <c r="G53" s="233">
        <f>G27+G41+G51-G52</f>
        <v>0</v>
      </c>
      <c r="H53" s="233">
        <f t="shared" si="2"/>
        <v>-15420</v>
      </c>
      <c r="I53" s="235"/>
    </row>
    <row r="54" spans="1:9" ht="14.25" thickBot="1" x14ac:dyDescent="0.2">
      <c r="A54" s="212" t="s">
        <v>277</v>
      </c>
      <c r="B54" s="213"/>
      <c r="C54" s="214">
        <f>うぐいす当初予算!C54</f>
        <v>9240</v>
      </c>
      <c r="D54" s="214">
        <f>みどり当初予算!C54</f>
        <v>17100</v>
      </c>
      <c r="E54" s="214">
        <f>さくらんぼ当初予算!C54</f>
        <v>7900</v>
      </c>
      <c r="F54" s="214">
        <f t="shared" si="0"/>
        <v>34240</v>
      </c>
      <c r="G54" s="214">
        <v>0</v>
      </c>
      <c r="H54" s="214">
        <f t="shared" si="2"/>
        <v>34240</v>
      </c>
      <c r="I54" s="216"/>
    </row>
    <row r="55" spans="1:9" ht="14.25" thickBot="1" x14ac:dyDescent="0.2">
      <c r="A55" s="217" t="s">
        <v>278</v>
      </c>
      <c r="B55" s="218"/>
      <c r="C55" s="219">
        <f>うぐいす当初予算!C55</f>
        <v>3500</v>
      </c>
      <c r="D55" s="219">
        <f>みどり当初予算!C55</f>
        <v>8320</v>
      </c>
      <c r="E55" s="219">
        <f>さくらんぼ当初予算!C55</f>
        <v>7000</v>
      </c>
      <c r="F55" s="219">
        <f t="shared" si="0"/>
        <v>18820</v>
      </c>
      <c r="G55" s="219">
        <f>G53+G54</f>
        <v>0</v>
      </c>
      <c r="H55" s="219">
        <f t="shared" si="2"/>
        <v>18820</v>
      </c>
      <c r="I55" s="221"/>
    </row>
  </sheetData>
  <mergeCells count="7">
    <mergeCell ref="A53:B53"/>
    <mergeCell ref="A1:I1"/>
    <mergeCell ref="A2:I2"/>
    <mergeCell ref="F4:F5"/>
    <mergeCell ref="G4:G5"/>
    <mergeCell ref="H4:H5"/>
    <mergeCell ref="I4:I5"/>
  </mergeCells>
  <phoneticPr fontId="3"/>
  <pageMargins left="0.1968503937007874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5"/>
  <sheetViews>
    <sheetView topLeftCell="A19" workbookViewId="0">
      <selection activeCell="E42" sqref="E42"/>
    </sheetView>
  </sheetViews>
  <sheetFormatPr defaultRowHeight="13.5" x14ac:dyDescent="0.15"/>
  <cols>
    <col min="1" max="1" width="3.625" style="236" customWidth="1"/>
    <col min="2" max="2" width="37.875" style="236" customWidth="1"/>
    <col min="3" max="5" width="10.625" customWidth="1"/>
    <col min="6" max="6" width="15.625" customWidth="1"/>
  </cols>
  <sheetData>
    <row r="1" spans="1:9" s="197" customFormat="1" ht="17.25" x14ac:dyDescent="0.15">
      <c r="A1" s="270" t="s">
        <v>287</v>
      </c>
      <c r="B1" s="270"/>
      <c r="C1" s="270"/>
      <c r="D1" s="270"/>
      <c r="E1" s="270"/>
      <c r="F1" s="270"/>
    </row>
    <row r="2" spans="1:9" s="197" customFormat="1" x14ac:dyDescent="0.15">
      <c r="A2" s="271" t="s">
        <v>290</v>
      </c>
      <c r="B2" s="271"/>
      <c r="C2" s="271"/>
      <c r="D2" s="271"/>
      <c r="E2" s="271"/>
      <c r="F2" s="271"/>
      <c r="G2" s="182"/>
      <c r="H2" s="182"/>
      <c r="I2" s="182"/>
    </row>
    <row r="3" spans="1:9" ht="14.25" thickBot="1" x14ac:dyDescent="0.2">
      <c r="A3" s="198" t="s">
        <v>280</v>
      </c>
      <c r="B3" s="199"/>
      <c r="C3" s="199"/>
      <c r="D3" s="199"/>
      <c r="E3" s="199"/>
      <c r="F3" s="200" t="s">
        <v>257</v>
      </c>
    </row>
    <row r="4" spans="1:9" x14ac:dyDescent="0.15">
      <c r="A4" s="201" t="s">
        <v>258</v>
      </c>
      <c r="B4" s="202"/>
      <c r="C4" s="272" t="s">
        <v>235</v>
      </c>
      <c r="D4" s="272" t="s">
        <v>236</v>
      </c>
      <c r="E4" s="272" t="s">
        <v>291</v>
      </c>
      <c r="F4" s="274" t="s">
        <v>259</v>
      </c>
    </row>
    <row r="5" spans="1:9" x14ac:dyDescent="0.15">
      <c r="A5" s="203"/>
      <c r="B5" s="204" t="s">
        <v>260</v>
      </c>
      <c r="C5" s="273"/>
      <c r="D5" s="273"/>
      <c r="E5" s="273"/>
      <c r="F5" s="275"/>
    </row>
    <row r="6" spans="1:9" x14ac:dyDescent="0.15">
      <c r="A6" s="205" t="s">
        <v>261</v>
      </c>
      <c r="B6" s="206"/>
      <c r="C6" s="27"/>
      <c r="D6" s="207"/>
      <c r="E6" s="27"/>
      <c r="F6" s="208"/>
    </row>
    <row r="7" spans="1:9" x14ac:dyDescent="0.15">
      <c r="A7" s="209" t="s">
        <v>4</v>
      </c>
      <c r="B7" s="114"/>
      <c r="C7" s="24">
        <v>0</v>
      </c>
      <c r="D7" s="30">
        <v>0</v>
      </c>
      <c r="E7" s="24">
        <f>C7-D7</f>
        <v>0</v>
      </c>
      <c r="F7" s="210"/>
    </row>
    <row r="8" spans="1:9" x14ac:dyDescent="0.15">
      <c r="A8" s="209" t="s">
        <v>5</v>
      </c>
      <c r="B8" s="114"/>
      <c r="C8" s="24">
        <f>SUM(C9:C13)</f>
        <v>44245</v>
      </c>
      <c r="D8" s="24">
        <f>SUM(D9:D13)</f>
        <v>43519</v>
      </c>
      <c r="E8" s="24">
        <f t="shared" ref="E8:E49" si="0">C8-D8</f>
        <v>726</v>
      </c>
      <c r="F8" s="210"/>
    </row>
    <row r="9" spans="1:9" x14ac:dyDescent="0.15">
      <c r="A9" s="209"/>
      <c r="B9" s="114" t="s">
        <v>6</v>
      </c>
      <c r="C9" s="24">
        <v>14211</v>
      </c>
      <c r="D9" s="30">
        <v>15167</v>
      </c>
      <c r="E9" s="24">
        <f t="shared" si="0"/>
        <v>-956</v>
      </c>
      <c r="F9" s="210"/>
    </row>
    <row r="10" spans="1:9" x14ac:dyDescent="0.15">
      <c r="A10" s="209"/>
      <c r="B10" s="114" t="s">
        <v>11</v>
      </c>
      <c r="C10" s="24">
        <v>0</v>
      </c>
      <c r="D10" s="30">
        <v>0</v>
      </c>
      <c r="E10" s="24">
        <f t="shared" si="0"/>
        <v>0</v>
      </c>
      <c r="F10" s="252"/>
    </row>
    <row r="11" spans="1:9" x14ac:dyDescent="0.15">
      <c r="A11" s="209"/>
      <c r="B11" s="114" t="s">
        <v>12</v>
      </c>
      <c r="C11" s="24">
        <v>1400</v>
      </c>
      <c r="D11" s="30">
        <v>1560</v>
      </c>
      <c r="E11" s="24">
        <f t="shared" si="0"/>
        <v>-160</v>
      </c>
      <c r="F11" s="210"/>
    </row>
    <row r="12" spans="1:9" x14ac:dyDescent="0.15">
      <c r="A12" s="209"/>
      <c r="B12" s="114" t="s">
        <v>14</v>
      </c>
      <c r="C12" s="24">
        <v>2376</v>
      </c>
      <c r="D12" s="30">
        <v>2800</v>
      </c>
      <c r="E12" s="24">
        <f t="shared" si="0"/>
        <v>-424</v>
      </c>
      <c r="F12" s="252"/>
    </row>
    <row r="13" spans="1:9" x14ac:dyDescent="0.15">
      <c r="A13" s="209"/>
      <c r="B13" s="114" t="s">
        <v>15</v>
      </c>
      <c r="C13" s="24">
        <v>26258</v>
      </c>
      <c r="D13" s="30">
        <v>23992</v>
      </c>
      <c r="E13" s="24">
        <f t="shared" si="0"/>
        <v>2266</v>
      </c>
      <c r="F13" s="210"/>
    </row>
    <row r="14" spans="1:9" x14ac:dyDescent="0.15">
      <c r="A14" s="209" t="s">
        <v>20</v>
      </c>
      <c r="B14" s="114"/>
      <c r="C14" s="24">
        <v>0</v>
      </c>
      <c r="D14" s="30">
        <v>0</v>
      </c>
      <c r="E14" s="24">
        <f t="shared" si="0"/>
        <v>0</v>
      </c>
      <c r="F14" s="210"/>
    </row>
    <row r="15" spans="1:9" x14ac:dyDescent="0.15">
      <c r="A15" s="209" t="s">
        <v>21</v>
      </c>
      <c r="B15" s="114"/>
      <c r="C15" s="24">
        <v>0</v>
      </c>
      <c r="D15" s="30">
        <v>0</v>
      </c>
      <c r="E15" s="24">
        <f t="shared" si="0"/>
        <v>0</v>
      </c>
      <c r="F15" s="210"/>
    </row>
    <row r="16" spans="1:9" x14ac:dyDescent="0.15">
      <c r="A16" s="209" t="s">
        <v>262</v>
      </c>
      <c r="B16" s="114"/>
      <c r="C16" s="24">
        <v>1</v>
      </c>
      <c r="D16" s="30">
        <v>1</v>
      </c>
      <c r="E16" s="24">
        <f t="shared" si="0"/>
        <v>0</v>
      </c>
      <c r="F16" s="210"/>
    </row>
    <row r="17" spans="1:6" ht="14.25" thickBot="1" x14ac:dyDescent="0.2">
      <c r="A17" s="209" t="s">
        <v>23</v>
      </c>
      <c r="B17" s="114"/>
      <c r="C17" s="24">
        <v>853</v>
      </c>
      <c r="D17" s="30">
        <v>810</v>
      </c>
      <c r="E17" s="24">
        <f t="shared" si="0"/>
        <v>43</v>
      </c>
      <c r="F17" s="210"/>
    </row>
    <row r="18" spans="1:6" ht="14.25" thickBot="1" x14ac:dyDescent="0.2">
      <c r="A18" s="212" t="s">
        <v>263</v>
      </c>
      <c r="B18" s="213"/>
      <c r="C18" s="214">
        <f>SUM(C7:C8,C14:C17)</f>
        <v>45099</v>
      </c>
      <c r="D18" s="214">
        <f>SUM(D7:D8,D14:D17)</f>
        <v>44330</v>
      </c>
      <c r="E18" s="214">
        <f t="shared" si="0"/>
        <v>769</v>
      </c>
      <c r="F18" s="216"/>
    </row>
    <row r="19" spans="1:6" x14ac:dyDescent="0.15">
      <c r="A19" s="209" t="s">
        <v>29</v>
      </c>
      <c r="B19" s="114"/>
      <c r="C19" s="24">
        <v>41198</v>
      </c>
      <c r="D19" s="30">
        <v>42316</v>
      </c>
      <c r="E19" s="24">
        <f t="shared" si="0"/>
        <v>-1118</v>
      </c>
      <c r="F19" s="252"/>
    </row>
    <row r="20" spans="1:6" x14ac:dyDescent="0.15">
      <c r="A20" s="209" t="s">
        <v>35</v>
      </c>
      <c r="B20" s="114"/>
      <c r="C20" s="24">
        <v>1771</v>
      </c>
      <c r="D20" s="30">
        <v>1480</v>
      </c>
      <c r="E20" s="24">
        <f t="shared" si="0"/>
        <v>291</v>
      </c>
      <c r="F20" s="210"/>
    </row>
    <row r="21" spans="1:6" x14ac:dyDescent="0.15">
      <c r="A21" s="209" t="s">
        <v>43</v>
      </c>
      <c r="B21" s="114"/>
      <c r="C21" s="24">
        <v>7372</v>
      </c>
      <c r="D21" s="30">
        <v>5055</v>
      </c>
      <c r="E21" s="24">
        <f t="shared" si="0"/>
        <v>2317</v>
      </c>
      <c r="F21" s="252"/>
    </row>
    <row r="22" spans="1:6" x14ac:dyDescent="0.15">
      <c r="A22" s="209" t="s">
        <v>61</v>
      </c>
      <c r="B22" s="114"/>
      <c r="C22" s="24">
        <v>0</v>
      </c>
      <c r="D22" s="30">
        <v>0</v>
      </c>
      <c r="E22" s="24">
        <f t="shared" si="0"/>
        <v>0</v>
      </c>
      <c r="F22" s="210"/>
    </row>
    <row r="23" spans="1:6" x14ac:dyDescent="0.15">
      <c r="A23" s="209" t="s">
        <v>66</v>
      </c>
      <c r="B23" s="114"/>
      <c r="C23" s="24">
        <v>0</v>
      </c>
      <c r="D23" s="30">
        <v>0</v>
      </c>
      <c r="E23" s="24">
        <f t="shared" si="0"/>
        <v>0</v>
      </c>
      <c r="F23" s="210"/>
    </row>
    <row r="24" spans="1:6" x14ac:dyDescent="0.15">
      <c r="A24" s="209" t="s">
        <v>67</v>
      </c>
      <c r="B24" s="114"/>
      <c r="C24" s="24">
        <v>0</v>
      </c>
      <c r="D24" s="30">
        <v>0</v>
      </c>
      <c r="E24" s="24">
        <f t="shared" si="0"/>
        <v>0</v>
      </c>
      <c r="F24" s="210"/>
    </row>
    <row r="25" spans="1:6" ht="14.25" thickBot="1" x14ac:dyDescent="0.2">
      <c r="A25" s="209" t="s">
        <v>68</v>
      </c>
      <c r="B25" s="114"/>
      <c r="C25" s="24">
        <v>600</v>
      </c>
      <c r="D25" s="30">
        <v>600</v>
      </c>
      <c r="E25" s="24">
        <f t="shared" si="0"/>
        <v>0</v>
      </c>
      <c r="F25" s="210"/>
    </row>
    <row r="26" spans="1:6" ht="14.25" thickBot="1" x14ac:dyDescent="0.2">
      <c r="A26" s="212" t="s">
        <v>264</v>
      </c>
      <c r="B26" s="213"/>
      <c r="C26" s="214">
        <f>SUM(C19:C25)</f>
        <v>50941</v>
      </c>
      <c r="D26" s="214">
        <f>SUM(D19:D25)</f>
        <v>49451</v>
      </c>
      <c r="E26" s="214">
        <f t="shared" si="0"/>
        <v>1490</v>
      </c>
      <c r="F26" s="216"/>
    </row>
    <row r="27" spans="1:6" ht="14.25" thickBot="1" x14ac:dyDescent="0.2">
      <c r="A27" s="217" t="s">
        <v>265</v>
      </c>
      <c r="B27" s="218"/>
      <c r="C27" s="219">
        <f>C18-C26</f>
        <v>-5842</v>
      </c>
      <c r="D27" s="219">
        <f>D18-D26</f>
        <v>-5121</v>
      </c>
      <c r="E27" s="219">
        <f t="shared" si="0"/>
        <v>-721</v>
      </c>
      <c r="F27" s="221"/>
    </row>
    <row r="28" spans="1:6" x14ac:dyDescent="0.15">
      <c r="A28" s="222" t="s">
        <v>266</v>
      </c>
      <c r="B28" s="114"/>
      <c r="C28" s="24"/>
      <c r="D28" s="30"/>
      <c r="E28" s="24"/>
      <c r="F28" s="210"/>
    </row>
    <row r="29" spans="1:6" x14ac:dyDescent="0.15">
      <c r="A29" s="209" t="s">
        <v>73</v>
      </c>
      <c r="B29" s="114"/>
      <c r="C29" s="24"/>
      <c r="D29" s="30"/>
      <c r="E29" s="24">
        <f t="shared" si="0"/>
        <v>0</v>
      </c>
      <c r="F29" s="210"/>
    </row>
    <row r="30" spans="1:6" x14ac:dyDescent="0.15">
      <c r="A30" s="209" t="s">
        <v>75</v>
      </c>
      <c r="B30" s="114"/>
      <c r="C30" s="24"/>
      <c r="D30" s="30"/>
      <c r="E30" s="24">
        <f t="shared" si="0"/>
        <v>0</v>
      </c>
      <c r="F30" s="210"/>
    </row>
    <row r="31" spans="1:6" x14ac:dyDescent="0.15">
      <c r="A31" s="209" t="s">
        <v>77</v>
      </c>
      <c r="B31" s="114"/>
      <c r="C31" s="24"/>
      <c r="D31" s="30"/>
      <c r="E31" s="24">
        <f t="shared" si="0"/>
        <v>0</v>
      </c>
      <c r="F31" s="210"/>
    </row>
    <row r="32" spans="1:6" x14ac:dyDescent="0.15">
      <c r="A32" s="209" t="s">
        <v>78</v>
      </c>
      <c r="B32" s="114"/>
      <c r="C32" s="24"/>
      <c r="D32" s="30"/>
      <c r="E32" s="24">
        <f t="shared" si="0"/>
        <v>0</v>
      </c>
      <c r="F32" s="210"/>
    </row>
    <row r="33" spans="1:6" ht="14.25" thickBot="1" x14ac:dyDescent="0.2">
      <c r="A33" s="209" t="s">
        <v>81</v>
      </c>
      <c r="B33" s="114"/>
      <c r="C33" s="24"/>
      <c r="D33" s="30"/>
      <c r="E33" s="24">
        <f t="shared" si="0"/>
        <v>0</v>
      </c>
      <c r="F33" s="210"/>
    </row>
    <row r="34" spans="1:6" ht="14.25" thickBot="1" x14ac:dyDescent="0.2">
      <c r="A34" s="212" t="s">
        <v>267</v>
      </c>
      <c r="B34" s="213"/>
      <c r="C34" s="214">
        <f>SUM(C29:C33)</f>
        <v>0</v>
      </c>
      <c r="D34" s="214">
        <f>SUM(D29:D33)</f>
        <v>0</v>
      </c>
      <c r="E34" s="214">
        <f>C34-D34</f>
        <v>0</v>
      </c>
      <c r="F34" s="216"/>
    </row>
    <row r="35" spans="1:6" x14ac:dyDescent="0.15">
      <c r="A35" s="209" t="s">
        <v>83</v>
      </c>
      <c r="B35" s="114"/>
      <c r="C35" s="24"/>
      <c r="D35" s="30"/>
      <c r="E35" s="24">
        <f t="shared" si="0"/>
        <v>0</v>
      </c>
      <c r="F35" s="210"/>
    </row>
    <row r="36" spans="1:6" x14ac:dyDescent="0.15">
      <c r="A36" s="209" t="s">
        <v>84</v>
      </c>
      <c r="B36" s="114"/>
      <c r="C36" s="24">
        <v>0</v>
      </c>
      <c r="D36" s="30">
        <v>4650</v>
      </c>
      <c r="E36" s="24">
        <f t="shared" si="0"/>
        <v>-4650</v>
      </c>
      <c r="F36" s="252" t="s">
        <v>281</v>
      </c>
    </row>
    <row r="37" spans="1:6" x14ac:dyDescent="0.15">
      <c r="A37" s="209" t="s">
        <v>89</v>
      </c>
      <c r="B37" s="114"/>
      <c r="C37" s="24"/>
      <c r="D37" s="30"/>
      <c r="E37" s="24">
        <f t="shared" si="0"/>
        <v>0</v>
      </c>
      <c r="F37" s="210"/>
    </row>
    <row r="38" spans="1:6" x14ac:dyDescent="0.15">
      <c r="A38" s="209" t="s">
        <v>90</v>
      </c>
      <c r="B38" s="114"/>
      <c r="C38" s="24"/>
      <c r="D38" s="30"/>
      <c r="E38" s="24">
        <f t="shared" si="0"/>
        <v>0</v>
      </c>
      <c r="F38" s="210"/>
    </row>
    <row r="39" spans="1:6" ht="14.25" thickBot="1" x14ac:dyDescent="0.2">
      <c r="A39" s="209" t="s">
        <v>91</v>
      </c>
      <c r="B39" s="114"/>
      <c r="C39" s="24"/>
      <c r="D39" s="30"/>
      <c r="E39" s="24">
        <f t="shared" si="0"/>
        <v>0</v>
      </c>
      <c r="F39" s="210"/>
    </row>
    <row r="40" spans="1:6" ht="14.25" thickBot="1" x14ac:dyDescent="0.2">
      <c r="A40" s="212" t="s">
        <v>268</v>
      </c>
      <c r="B40" s="213"/>
      <c r="C40" s="214">
        <f>SUM(C35:C39)</f>
        <v>0</v>
      </c>
      <c r="D40" s="214">
        <f>SUM(D35:D39)</f>
        <v>4650</v>
      </c>
      <c r="E40" s="214">
        <f>C40-D40</f>
        <v>-4650</v>
      </c>
      <c r="F40" s="216"/>
    </row>
    <row r="41" spans="1:6" ht="14.25" thickBot="1" x14ac:dyDescent="0.2">
      <c r="A41" s="217" t="s">
        <v>269</v>
      </c>
      <c r="B41" s="218"/>
      <c r="C41" s="219">
        <f>C34-C40</f>
        <v>0</v>
      </c>
      <c r="D41" s="219">
        <f>D34-D40</f>
        <v>-4650</v>
      </c>
      <c r="E41" s="219">
        <f t="shared" si="0"/>
        <v>4650</v>
      </c>
      <c r="F41" s="221"/>
    </row>
    <row r="42" spans="1:6" x14ac:dyDescent="0.15">
      <c r="A42" s="223" t="s">
        <v>270</v>
      </c>
      <c r="B42" s="224"/>
      <c r="C42" s="24"/>
      <c r="D42" s="30"/>
      <c r="E42" s="24">
        <f t="shared" si="0"/>
        <v>0</v>
      </c>
      <c r="F42" s="210"/>
    </row>
    <row r="43" spans="1:6" x14ac:dyDescent="0.15">
      <c r="A43" s="209" t="s">
        <v>271</v>
      </c>
      <c r="B43" s="225"/>
      <c r="C43" s="24">
        <v>0</v>
      </c>
      <c r="D43" s="30">
        <v>4500</v>
      </c>
      <c r="E43" s="24">
        <f t="shared" si="0"/>
        <v>-4500</v>
      </c>
      <c r="F43" s="210"/>
    </row>
    <row r="44" spans="1:6" x14ac:dyDescent="0.15">
      <c r="A44" s="209" t="s">
        <v>100</v>
      </c>
      <c r="B44" s="114"/>
      <c r="C44" s="24">
        <v>5092</v>
      </c>
      <c r="D44" s="30">
        <v>6400</v>
      </c>
      <c r="E44" s="24">
        <f t="shared" si="0"/>
        <v>-1308</v>
      </c>
      <c r="F44" s="253"/>
    </row>
    <row r="45" spans="1:6" ht="14.25" thickBot="1" x14ac:dyDescent="0.2">
      <c r="A45" s="209" t="s">
        <v>101</v>
      </c>
      <c r="B45" s="114"/>
      <c r="C45" s="24"/>
      <c r="D45" s="30"/>
      <c r="E45" s="24">
        <f t="shared" si="0"/>
        <v>0</v>
      </c>
      <c r="F45" s="210"/>
    </row>
    <row r="46" spans="1:6" ht="14.25" thickBot="1" x14ac:dyDescent="0.2">
      <c r="A46" s="212" t="s">
        <v>272</v>
      </c>
      <c r="B46" s="226"/>
      <c r="C46" s="227">
        <f>SUM(C43:C45)</f>
        <v>5092</v>
      </c>
      <c r="D46" s="227">
        <f>SUM(D43:D45)</f>
        <v>10900</v>
      </c>
      <c r="E46" s="227">
        <f t="shared" si="0"/>
        <v>-5808</v>
      </c>
      <c r="F46" s="249"/>
    </row>
    <row r="47" spans="1:6" x14ac:dyDescent="0.15">
      <c r="A47" s="209" t="s">
        <v>104</v>
      </c>
      <c r="B47" s="225"/>
      <c r="C47" s="24">
        <v>216</v>
      </c>
      <c r="D47" s="30">
        <v>9200</v>
      </c>
      <c r="E47" s="24">
        <f t="shared" si="0"/>
        <v>-8984</v>
      </c>
      <c r="F47" s="250"/>
    </row>
    <row r="48" spans="1:6" x14ac:dyDescent="0.15">
      <c r="A48" s="209" t="s">
        <v>107</v>
      </c>
      <c r="B48" s="114"/>
      <c r="C48" s="24">
        <v>0</v>
      </c>
      <c r="D48" s="30">
        <v>5800</v>
      </c>
      <c r="E48" s="24">
        <f t="shared" si="0"/>
        <v>-5800</v>
      </c>
      <c r="F48" s="210"/>
    </row>
    <row r="49" spans="1:6" ht="14.25" thickBot="1" x14ac:dyDescent="0.2">
      <c r="A49" s="209" t="s">
        <v>108</v>
      </c>
      <c r="B49" s="114"/>
      <c r="C49" s="24"/>
      <c r="D49" s="30"/>
      <c r="E49" s="24">
        <f t="shared" si="0"/>
        <v>0</v>
      </c>
      <c r="F49" s="210"/>
    </row>
    <row r="50" spans="1:6" ht="14.25" thickBot="1" x14ac:dyDescent="0.2">
      <c r="A50" s="212" t="s">
        <v>273</v>
      </c>
      <c r="B50" s="213"/>
      <c r="C50" s="214">
        <f>SUM(C47:C49)</f>
        <v>216</v>
      </c>
      <c r="D50" s="214">
        <f>SUM(D47:D49)</f>
        <v>15000</v>
      </c>
      <c r="E50" s="214">
        <f t="shared" ref="E50:E55" si="1">C50-D50</f>
        <v>-14784</v>
      </c>
      <c r="F50" s="216"/>
    </row>
    <row r="51" spans="1:6" ht="14.25" thickBot="1" x14ac:dyDescent="0.2">
      <c r="A51" s="262" t="s">
        <v>274</v>
      </c>
      <c r="B51" s="263"/>
      <c r="C51" s="264">
        <f>C46-C50</f>
        <v>4876</v>
      </c>
      <c r="D51" s="265">
        <f>D46-D50</f>
        <v>-4100</v>
      </c>
      <c r="E51" s="264">
        <f t="shared" si="1"/>
        <v>8976</v>
      </c>
      <c r="F51" s="221"/>
    </row>
    <row r="52" spans="1:6" ht="14.25" thickBot="1" x14ac:dyDescent="0.2">
      <c r="A52" s="266" t="s">
        <v>275</v>
      </c>
      <c r="B52" s="267"/>
      <c r="C52" s="268">
        <v>4774</v>
      </c>
      <c r="D52" s="269">
        <v>12460</v>
      </c>
      <c r="E52" s="268">
        <f>C52-D52</f>
        <v>-7686</v>
      </c>
      <c r="F52" s="210"/>
    </row>
    <row r="53" spans="1:6" ht="14.25" thickBot="1" x14ac:dyDescent="0.2">
      <c r="A53" s="231" t="s">
        <v>276</v>
      </c>
      <c r="B53" s="232"/>
      <c r="C53" s="233">
        <f>C27+C41+C51-C52</f>
        <v>-5740</v>
      </c>
      <c r="D53" s="233">
        <f>D27+D41+D51-D52</f>
        <v>-26331</v>
      </c>
      <c r="E53" s="233">
        <f t="shared" si="1"/>
        <v>20591</v>
      </c>
      <c r="F53" s="235"/>
    </row>
    <row r="54" spans="1:6" ht="14.25" thickBot="1" x14ac:dyDescent="0.2">
      <c r="A54" s="212" t="s">
        <v>277</v>
      </c>
      <c r="B54" s="213"/>
      <c r="C54" s="214">
        <v>9240</v>
      </c>
      <c r="D54" s="215">
        <v>35571</v>
      </c>
      <c r="E54" s="214">
        <f t="shared" si="1"/>
        <v>-26331</v>
      </c>
      <c r="F54" s="216"/>
    </row>
    <row r="55" spans="1:6" ht="14.25" thickBot="1" x14ac:dyDescent="0.2">
      <c r="A55" s="217" t="s">
        <v>278</v>
      </c>
      <c r="B55" s="218"/>
      <c r="C55" s="214">
        <f>C54+C53</f>
        <v>3500</v>
      </c>
      <c r="D55" s="220">
        <f>D54+D53</f>
        <v>9240</v>
      </c>
      <c r="E55" s="219">
        <f t="shared" si="1"/>
        <v>-5740</v>
      </c>
      <c r="F55" s="221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5"/>
  <sheetViews>
    <sheetView topLeftCell="A19" workbookViewId="0">
      <selection activeCell="E42" sqref="E42"/>
    </sheetView>
  </sheetViews>
  <sheetFormatPr defaultRowHeight="13.5" x14ac:dyDescent="0.15"/>
  <cols>
    <col min="1" max="1" width="3.625" style="236" customWidth="1"/>
    <col min="2" max="2" width="37.875" style="236" customWidth="1"/>
    <col min="3" max="5" width="10.625" customWidth="1"/>
    <col min="6" max="6" width="15.625" customWidth="1"/>
  </cols>
  <sheetData>
    <row r="1" spans="1:9" s="197" customFormat="1" ht="17.25" x14ac:dyDescent="0.15">
      <c r="A1" s="270" t="s">
        <v>288</v>
      </c>
      <c r="B1" s="270"/>
      <c r="C1" s="270"/>
      <c r="D1" s="270"/>
      <c r="E1" s="270"/>
      <c r="F1" s="270"/>
    </row>
    <row r="2" spans="1:9" s="197" customFormat="1" x14ac:dyDescent="0.15">
      <c r="A2" s="271" t="s">
        <v>290</v>
      </c>
      <c r="B2" s="271"/>
      <c r="C2" s="271"/>
      <c r="D2" s="271"/>
      <c r="E2" s="271"/>
      <c r="F2" s="271"/>
      <c r="G2" s="182"/>
      <c r="H2" s="182"/>
      <c r="I2" s="182"/>
    </row>
    <row r="3" spans="1:9" ht="14.25" thickBot="1" x14ac:dyDescent="0.2">
      <c r="A3" s="198" t="s">
        <v>282</v>
      </c>
      <c r="B3" s="199"/>
      <c r="C3" s="199"/>
      <c r="D3" s="199"/>
      <c r="E3" s="199"/>
      <c r="F3" s="200" t="s">
        <v>257</v>
      </c>
    </row>
    <row r="4" spans="1:9" x14ac:dyDescent="0.15">
      <c r="A4" s="201" t="s">
        <v>258</v>
      </c>
      <c r="B4" s="202"/>
      <c r="C4" s="272" t="s">
        <v>235</v>
      </c>
      <c r="D4" s="272" t="s">
        <v>236</v>
      </c>
      <c r="E4" s="272" t="s">
        <v>291</v>
      </c>
      <c r="F4" s="274" t="s">
        <v>259</v>
      </c>
    </row>
    <row r="5" spans="1:9" x14ac:dyDescent="0.15">
      <c r="A5" s="203"/>
      <c r="B5" s="204" t="s">
        <v>260</v>
      </c>
      <c r="C5" s="273"/>
      <c r="D5" s="273"/>
      <c r="E5" s="273"/>
      <c r="F5" s="275"/>
    </row>
    <row r="6" spans="1:9" x14ac:dyDescent="0.15">
      <c r="A6" s="205" t="s">
        <v>261</v>
      </c>
      <c r="B6" s="206"/>
      <c r="C6" s="27"/>
      <c r="D6" s="207"/>
      <c r="E6" s="27"/>
      <c r="F6" s="208"/>
    </row>
    <row r="7" spans="1:9" x14ac:dyDescent="0.15">
      <c r="A7" s="209" t="s">
        <v>4</v>
      </c>
      <c r="B7" s="114"/>
      <c r="C7" s="24">
        <v>40000</v>
      </c>
      <c r="D7" s="24">
        <v>40000</v>
      </c>
      <c r="E7" s="24">
        <f>C7-D7</f>
        <v>0</v>
      </c>
      <c r="F7" s="210"/>
    </row>
    <row r="8" spans="1:9" x14ac:dyDescent="0.15">
      <c r="A8" s="209" t="s">
        <v>5</v>
      </c>
      <c r="B8" s="114"/>
      <c r="C8" s="24">
        <f>SUM(C9:C13)</f>
        <v>73001</v>
      </c>
      <c r="D8" s="24">
        <f>SUM(D9:D13)</f>
        <v>75190</v>
      </c>
      <c r="E8" s="24">
        <f t="shared" ref="E8:E55" si="0">C8-D8</f>
        <v>-2189</v>
      </c>
      <c r="F8" s="210"/>
    </row>
    <row r="9" spans="1:9" x14ac:dyDescent="0.15">
      <c r="A9" s="209"/>
      <c r="B9" s="114" t="s">
        <v>6</v>
      </c>
      <c r="C9" s="24">
        <v>72600</v>
      </c>
      <c r="D9" s="24">
        <v>74510</v>
      </c>
      <c r="E9" s="24">
        <f t="shared" si="0"/>
        <v>-1910</v>
      </c>
      <c r="F9" s="210"/>
    </row>
    <row r="10" spans="1:9" x14ac:dyDescent="0.15">
      <c r="A10" s="209"/>
      <c r="B10" s="114" t="s">
        <v>11</v>
      </c>
      <c r="C10" s="24">
        <v>1</v>
      </c>
      <c r="D10" s="24">
        <v>260</v>
      </c>
      <c r="E10" s="24">
        <f t="shared" si="0"/>
        <v>-259</v>
      </c>
      <c r="F10" s="210"/>
    </row>
    <row r="11" spans="1:9" x14ac:dyDescent="0.15">
      <c r="A11" s="209"/>
      <c r="B11" s="114" t="s">
        <v>12</v>
      </c>
      <c r="C11" s="24">
        <v>0</v>
      </c>
      <c r="D11" s="24">
        <v>0</v>
      </c>
      <c r="E11" s="24">
        <f t="shared" si="0"/>
        <v>0</v>
      </c>
      <c r="F11" s="210"/>
    </row>
    <row r="12" spans="1:9" x14ac:dyDescent="0.15">
      <c r="A12" s="209"/>
      <c r="B12" s="114" t="s">
        <v>14</v>
      </c>
      <c r="C12" s="24">
        <v>0</v>
      </c>
      <c r="D12" s="24">
        <v>0</v>
      </c>
      <c r="E12" s="24">
        <f t="shared" si="0"/>
        <v>0</v>
      </c>
      <c r="F12" s="210"/>
    </row>
    <row r="13" spans="1:9" x14ac:dyDescent="0.15">
      <c r="A13" s="209"/>
      <c r="B13" s="114" t="s">
        <v>15</v>
      </c>
      <c r="C13" s="24">
        <v>400</v>
      </c>
      <c r="D13" s="24">
        <v>420</v>
      </c>
      <c r="E13" s="24">
        <f t="shared" si="0"/>
        <v>-20</v>
      </c>
      <c r="F13" s="210"/>
    </row>
    <row r="14" spans="1:9" x14ac:dyDescent="0.15">
      <c r="A14" s="209" t="s">
        <v>20</v>
      </c>
      <c r="B14" s="114"/>
      <c r="C14" s="24">
        <v>0</v>
      </c>
      <c r="D14" s="24">
        <v>0</v>
      </c>
      <c r="E14" s="24">
        <f t="shared" si="0"/>
        <v>0</v>
      </c>
      <c r="F14" s="210"/>
    </row>
    <row r="15" spans="1:9" x14ac:dyDescent="0.15">
      <c r="A15" s="209" t="s">
        <v>21</v>
      </c>
      <c r="B15" s="114"/>
      <c r="C15" s="24">
        <v>0</v>
      </c>
      <c r="D15" s="24">
        <v>0</v>
      </c>
      <c r="E15" s="24">
        <f t="shared" si="0"/>
        <v>0</v>
      </c>
      <c r="F15" s="210"/>
    </row>
    <row r="16" spans="1:9" x14ac:dyDescent="0.15">
      <c r="A16" s="209" t="s">
        <v>262</v>
      </c>
      <c r="B16" s="114"/>
      <c r="C16" s="24">
        <v>1</v>
      </c>
      <c r="D16" s="24">
        <v>10</v>
      </c>
      <c r="E16" s="24">
        <f t="shared" si="0"/>
        <v>-9</v>
      </c>
      <c r="F16" s="210"/>
    </row>
    <row r="17" spans="1:6" ht="14.25" thickBot="1" x14ac:dyDescent="0.2">
      <c r="A17" s="209" t="s">
        <v>23</v>
      </c>
      <c r="B17" s="114"/>
      <c r="C17" s="24">
        <v>100</v>
      </c>
      <c r="D17" s="24">
        <v>20</v>
      </c>
      <c r="E17" s="24">
        <f t="shared" si="0"/>
        <v>80</v>
      </c>
      <c r="F17" s="210"/>
    </row>
    <row r="18" spans="1:6" ht="14.25" thickBot="1" x14ac:dyDescent="0.2">
      <c r="A18" s="212" t="s">
        <v>263</v>
      </c>
      <c r="B18" s="213"/>
      <c r="C18" s="214">
        <f>SUM(C7:C8,C14:C17)</f>
        <v>113102</v>
      </c>
      <c r="D18" s="214">
        <f>SUM(D7:D8,D14:D17)</f>
        <v>115220</v>
      </c>
      <c r="E18" s="214">
        <f t="shared" si="0"/>
        <v>-2118</v>
      </c>
      <c r="F18" s="216"/>
    </row>
    <row r="19" spans="1:6" x14ac:dyDescent="0.15">
      <c r="A19" s="209" t="s">
        <v>29</v>
      </c>
      <c r="B19" s="114"/>
      <c r="C19" s="24">
        <v>59745</v>
      </c>
      <c r="D19" s="24">
        <v>59495</v>
      </c>
      <c r="E19" s="24">
        <f t="shared" si="0"/>
        <v>250</v>
      </c>
      <c r="F19" s="210"/>
    </row>
    <row r="20" spans="1:6" x14ac:dyDescent="0.15">
      <c r="A20" s="209" t="s">
        <v>35</v>
      </c>
      <c r="B20" s="114"/>
      <c r="C20" s="24">
        <v>4482</v>
      </c>
      <c r="D20" s="24">
        <v>4478</v>
      </c>
      <c r="E20" s="24">
        <f t="shared" si="0"/>
        <v>4</v>
      </c>
      <c r="F20" s="210"/>
    </row>
    <row r="21" spans="1:6" x14ac:dyDescent="0.15">
      <c r="A21" s="209" t="s">
        <v>43</v>
      </c>
      <c r="B21" s="114"/>
      <c r="C21" s="24">
        <v>9315</v>
      </c>
      <c r="D21" s="24">
        <v>9355</v>
      </c>
      <c r="E21" s="24">
        <f t="shared" si="0"/>
        <v>-40</v>
      </c>
      <c r="F21" s="210"/>
    </row>
    <row r="22" spans="1:6" x14ac:dyDescent="0.15">
      <c r="A22" s="209" t="s">
        <v>61</v>
      </c>
      <c r="B22" s="114"/>
      <c r="C22" s="24">
        <v>40000</v>
      </c>
      <c r="D22" s="24">
        <v>40000</v>
      </c>
      <c r="E22" s="24">
        <f t="shared" si="0"/>
        <v>0</v>
      </c>
      <c r="F22" s="210"/>
    </row>
    <row r="23" spans="1:6" x14ac:dyDescent="0.15">
      <c r="A23" s="209" t="s">
        <v>66</v>
      </c>
      <c r="B23" s="114"/>
      <c r="C23" s="24">
        <v>0</v>
      </c>
      <c r="D23" s="24">
        <v>0</v>
      </c>
      <c r="E23" s="24">
        <f t="shared" si="0"/>
        <v>0</v>
      </c>
      <c r="F23" s="210"/>
    </row>
    <row r="24" spans="1:6" x14ac:dyDescent="0.15">
      <c r="A24" s="209" t="s">
        <v>67</v>
      </c>
      <c r="B24" s="114"/>
      <c r="C24" s="24">
        <v>0</v>
      </c>
      <c r="D24" s="24">
        <v>0</v>
      </c>
      <c r="E24" s="24">
        <f t="shared" si="0"/>
        <v>0</v>
      </c>
      <c r="F24" s="210"/>
    </row>
    <row r="25" spans="1:6" ht="14.25" thickBot="1" x14ac:dyDescent="0.2">
      <c r="A25" s="209" t="s">
        <v>68</v>
      </c>
      <c r="B25" s="114"/>
      <c r="C25" s="24">
        <v>0</v>
      </c>
      <c r="D25" s="24">
        <v>0</v>
      </c>
      <c r="E25" s="24">
        <f t="shared" si="0"/>
        <v>0</v>
      </c>
      <c r="F25" s="210"/>
    </row>
    <row r="26" spans="1:6" ht="14.25" thickBot="1" x14ac:dyDescent="0.2">
      <c r="A26" s="212" t="s">
        <v>264</v>
      </c>
      <c r="B26" s="213"/>
      <c r="C26" s="214">
        <f>SUM(C19:C25)</f>
        <v>113542</v>
      </c>
      <c r="D26" s="214">
        <f>SUM(D19:D25)</f>
        <v>113328</v>
      </c>
      <c r="E26" s="214">
        <f t="shared" si="0"/>
        <v>214</v>
      </c>
      <c r="F26" s="216"/>
    </row>
    <row r="27" spans="1:6" ht="14.25" thickBot="1" x14ac:dyDescent="0.2">
      <c r="A27" s="217" t="s">
        <v>265</v>
      </c>
      <c r="B27" s="218"/>
      <c r="C27" s="219">
        <f>C18-C26</f>
        <v>-440</v>
      </c>
      <c r="D27" s="219">
        <f>D18-D26</f>
        <v>1892</v>
      </c>
      <c r="E27" s="219">
        <f t="shared" si="0"/>
        <v>-2332</v>
      </c>
      <c r="F27" s="221"/>
    </row>
    <row r="28" spans="1:6" x14ac:dyDescent="0.15">
      <c r="A28" s="222" t="s">
        <v>266</v>
      </c>
      <c r="B28" s="114"/>
      <c r="C28" s="24"/>
      <c r="D28" s="24"/>
      <c r="E28" s="24"/>
      <c r="F28" s="210"/>
    </row>
    <row r="29" spans="1:6" x14ac:dyDescent="0.15">
      <c r="A29" s="209" t="s">
        <v>73</v>
      </c>
      <c r="B29" s="114"/>
      <c r="C29" s="24">
        <v>0</v>
      </c>
      <c r="D29" s="24">
        <v>0</v>
      </c>
      <c r="E29" s="24">
        <f t="shared" si="0"/>
        <v>0</v>
      </c>
      <c r="F29" s="253"/>
    </row>
    <row r="30" spans="1:6" x14ac:dyDescent="0.15">
      <c r="A30" s="209" t="s">
        <v>75</v>
      </c>
      <c r="B30" s="114"/>
      <c r="C30" s="24"/>
      <c r="D30" s="24"/>
      <c r="E30" s="24">
        <f t="shared" si="0"/>
        <v>0</v>
      </c>
      <c r="F30" s="254"/>
    </row>
    <row r="31" spans="1:6" x14ac:dyDescent="0.15">
      <c r="A31" s="209" t="s">
        <v>77</v>
      </c>
      <c r="B31" s="114"/>
      <c r="C31" s="24"/>
      <c r="D31" s="24"/>
      <c r="E31" s="24">
        <f t="shared" si="0"/>
        <v>0</v>
      </c>
      <c r="F31" s="210"/>
    </row>
    <row r="32" spans="1:6" x14ac:dyDescent="0.15">
      <c r="A32" s="209" t="s">
        <v>78</v>
      </c>
      <c r="B32" s="114"/>
      <c r="C32" s="24"/>
      <c r="D32" s="24"/>
      <c r="E32" s="24">
        <f t="shared" si="0"/>
        <v>0</v>
      </c>
      <c r="F32" s="210"/>
    </row>
    <row r="33" spans="1:6" ht="14.25" thickBot="1" x14ac:dyDescent="0.2">
      <c r="A33" s="209" t="s">
        <v>81</v>
      </c>
      <c r="B33" s="114"/>
      <c r="C33" s="24"/>
      <c r="D33" s="24"/>
      <c r="E33" s="24">
        <f t="shared" si="0"/>
        <v>0</v>
      </c>
      <c r="F33" s="210"/>
    </row>
    <row r="34" spans="1:6" ht="14.25" thickBot="1" x14ac:dyDescent="0.2">
      <c r="A34" s="212" t="s">
        <v>267</v>
      </c>
      <c r="B34" s="213"/>
      <c r="C34" s="214">
        <f>SUM(C29:C33)</f>
        <v>0</v>
      </c>
      <c r="D34" s="214">
        <f>SUM(D29:D33)</f>
        <v>0</v>
      </c>
      <c r="E34" s="214">
        <f t="shared" si="0"/>
        <v>0</v>
      </c>
      <c r="F34" s="216"/>
    </row>
    <row r="35" spans="1:6" x14ac:dyDescent="0.15">
      <c r="A35" s="209" t="s">
        <v>83</v>
      </c>
      <c r="B35" s="114"/>
      <c r="C35" s="24"/>
      <c r="D35" s="24"/>
      <c r="E35" s="24">
        <f t="shared" si="0"/>
        <v>0</v>
      </c>
      <c r="F35" s="255"/>
    </row>
    <row r="36" spans="1:6" x14ac:dyDescent="0.15">
      <c r="A36" s="209" t="s">
        <v>84</v>
      </c>
      <c r="B36" s="114"/>
      <c r="C36" s="24">
        <v>0</v>
      </c>
      <c r="D36" s="24">
        <v>1540</v>
      </c>
      <c r="E36" s="24">
        <f t="shared" si="0"/>
        <v>-1540</v>
      </c>
      <c r="F36" s="256" t="s">
        <v>283</v>
      </c>
    </row>
    <row r="37" spans="1:6" x14ac:dyDescent="0.15">
      <c r="A37" s="209" t="s">
        <v>89</v>
      </c>
      <c r="B37" s="114"/>
      <c r="C37" s="24"/>
      <c r="D37" s="24"/>
      <c r="E37" s="24">
        <f t="shared" si="0"/>
        <v>0</v>
      </c>
      <c r="F37" s="255"/>
    </row>
    <row r="38" spans="1:6" x14ac:dyDescent="0.15">
      <c r="A38" s="209" t="s">
        <v>90</v>
      </c>
      <c r="B38" s="114"/>
      <c r="C38" s="24"/>
      <c r="D38" s="24"/>
      <c r="E38" s="24">
        <f t="shared" si="0"/>
        <v>0</v>
      </c>
      <c r="F38" s="255"/>
    </row>
    <row r="39" spans="1:6" ht="14.25" thickBot="1" x14ac:dyDescent="0.2">
      <c r="A39" s="209" t="s">
        <v>91</v>
      </c>
      <c r="B39" s="114"/>
      <c r="C39" s="24"/>
      <c r="D39" s="24"/>
      <c r="E39" s="24">
        <f t="shared" si="0"/>
        <v>0</v>
      </c>
      <c r="F39" s="255"/>
    </row>
    <row r="40" spans="1:6" ht="14.25" thickBot="1" x14ac:dyDescent="0.2">
      <c r="A40" s="212" t="s">
        <v>268</v>
      </c>
      <c r="B40" s="213"/>
      <c r="C40" s="214">
        <f>SUM(C35:C39)</f>
        <v>0</v>
      </c>
      <c r="D40" s="214">
        <f>SUM(D35:D39)</f>
        <v>1540</v>
      </c>
      <c r="E40" s="214">
        <f t="shared" si="0"/>
        <v>-1540</v>
      </c>
      <c r="F40" s="216"/>
    </row>
    <row r="41" spans="1:6" ht="14.25" thickBot="1" x14ac:dyDescent="0.2">
      <c r="A41" s="217" t="s">
        <v>269</v>
      </c>
      <c r="B41" s="218"/>
      <c r="C41" s="219">
        <f>C34-C40</f>
        <v>0</v>
      </c>
      <c r="D41" s="219">
        <f>D34-D40</f>
        <v>-1540</v>
      </c>
      <c r="E41" s="219">
        <f t="shared" si="0"/>
        <v>1540</v>
      </c>
      <c r="F41" s="221"/>
    </row>
    <row r="42" spans="1:6" x14ac:dyDescent="0.15">
      <c r="A42" s="223" t="s">
        <v>270</v>
      </c>
      <c r="B42" s="224"/>
      <c r="C42" s="24"/>
      <c r="D42" s="24"/>
      <c r="E42" s="24">
        <f t="shared" si="0"/>
        <v>0</v>
      </c>
      <c r="F42" s="210"/>
    </row>
    <row r="43" spans="1:6" x14ac:dyDescent="0.15">
      <c r="A43" s="209" t="s">
        <v>271</v>
      </c>
      <c r="B43" s="225"/>
      <c r="C43" s="24"/>
      <c r="D43" s="24"/>
      <c r="E43" s="24">
        <f t="shared" si="0"/>
        <v>0</v>
      </c>
      <c r="F43" s="210"/>
    </row>
    <row r="44" spans="1:6" x14ac:dyDescent="0.15">
      <c r="A44" s="209" t="s">
        <v>100</v>
      </c>
      <c r="B44" s="114"/>
      <c r="C44" s="24">
        <v>0</v>
      </c>
      <c r="D44" s="24">
        <v>4700</v>
      </c>
      <c r="E44" s="24">
        <f t="shared" si="0"/>
        <v>-4700</v>
      </c>
      <c r="F44" s="210"/>
    </row>
    <row r="45" spans="1:6" ht="14.25" thickBot="1" x14ac:dyDescent="0.2">
      <c r="A45" s="209" t="s">
        <v>101</v>
      </c>
      <c r="B45" s="114"/>
      <c r="C45" s="24"/>
      <c r="D45" s="24"/>
      <c r="E45" s="24">
        <f t="shared" si="0"/>
        <v>0</v>
      </c>
      <c r="F45" s="210"/>
    </row>
    <row r="46" spans="1:6" ht="14.25" thickBot="1" x14ac:dyDescent="0.2">
      <c r="A46" s="212" t="s">
        <v>272</v>
      </c>
      <c r="B46" s="226"/>
      <c r="C46" s="227">
        <f>SUM(C42:C45)</f>
        <v>0</v>
      </c>
      <c r="D46" s="227">
        <f>SUM(D42:D45)</f>
        <v>4700</v>
      </c>
      <c r="E46" s="227">
        <f t="shared" si="0"/>
        <v>-4700</v>
      </c>
      <c r="F46" s="229"/>
    </row>
    <row r="47" spans="1:6" x14ac:dyDescent="0.15">
      <c r="A47" s="209" t="s">
        <v>104</v>
      </c>
      <c r="B47" s="225"/>
      <c r="C47" s="24">
        <v>0</v>
      </c>
      <c r="D47" s="24">
        <v>3700</v>
      </c>
      <c r="E47" s="24">
        <f t="shared" si="0"/>
        <v>-3700</v>
      </c>
      <c r="F47" s="230"/>
    </row>
    <row r="48" spans="1:6" x14ac:dyDescent="0.15">
      <c r="A48" s="209" t="s">
        <v>107</v>
      </c>
      <c r="B48" s="114"/>
      <c r="C48" s="24">
        <v>400</v>
      </c>
      <c r="D48" s="24">
        <v>0</v>
      </c>
      <c r="E48" s="24">
        <f t="shared" si="0"/>
        <v>400</v>
      </c>
      <c r="F48" s="210"/>
    </row>
    <row r="49" spans="1:6" ht="14.25" thickBot="1" x14ac:dyDescent="0.2">
      <c r="A49" s="209" t="s">
        <v>108</v>
      </c>
      <c r="B49" s="114"/>
      <c r="C49" s="24"/>
      <c r="D49" s="24"/>
      <c r="E49" s="24">
        <f t="shared" si="0"/>
        <v>0</v>
      </c>
      <c r="F49" s="210"/>
    </row>
    <row r="50" spans="1:6" ht="14.25" thickBot="1" x14ac:dyDescent="0.2">
      <c r="A50" s="212" t="s">
        <v>273</v>
      </c>
      <c r="B50" s="213"/>
      <c r="C50" s="227">
        <f>SUM(C47:C49)</f>
        <v>400</v>
      </c>
      <c r="D50" s="227">
        <f>SUM(D47:D49)</f>
        <v>3700</v>
      </c>
      <c r="E50" s="227">
        <f t="shared" si="0"/>
        <v>-3300</v>
      </c>
      <c r="F50" s="216"/>
    </row>
    <row r="51" spans="1:6" ht="14.25" thickBot="1" x14ac:dyDescent="0.2">
      <c r="A51" s="217" t="s">
        <v>274</v>
      </c>
      <c r="B51" s="218"/>
      <c r="C51" s="219">
        <f>C46-C50</f>
        <v>-400</v>
      </c>
      <c r="D51" s="219">
        <f>D46-D50</f>
        <v>1000</v>
      </c>
      <c r="E51" s="219">
        <f t="shared" si="0"/>
        <v>-1400</v>
      </c>
      <c r="F51" s="221"/>
    </row>
    <row r="52" spans="1:6" ht="14.25" thickBot="1" x14ac:dyDescent="0.2">
      <c r="A52" s="222" t="s">
        <v>275</v>
      </c>
      <c r="B52" s="114"/>
      <c r="C52" s="24">
        <v>7940</v>
      </c>
      <c r="D52" s="24">
        <v>7764</v>
      </c>
      <c r="E52" s="24">
        <f t="shared" si="0"/>
        <v>176</v>
      </c>
      <c r="F52" s="210"/>
    </row>
    <row r="53" spans="1:6" ht="14.25" thickBot="1" x14ac:dyDescent="0.2">
      <c r="A53" s="231" t="s">
        <v>276</v>
      </c>
      <c r="B53" s="232"/>
      <c r="C53" s="233">
        <f>C27+C41+C51-C52</f>
        <v>-8780</v>
      </c>
      <c r="D53" s="233">
        <f>D27+D41+D51-D52</f>
        <v>-6412</v>
      </c>
      <c r="E53" s="233">
        <f t="shared" si="0"/>
        <v>-2368</v>
      </c>
      <c r="F53" s="235"/>
    </row>
    <row r="54" spans="1:6" ht="14.25" thickBot="1" x14ac:dyDescent="0.2">
      <c r="A54" s="212" t="s">
        <v>277</v>
      </c>
      <c r="B54" s="213"/>
      <c r="C54" s="214">
        <f>D55</f>
        <v>17100</v>
      </c>
      <c r="D54" s="214">
        <v>23512</v>
      </c>
      <c r="E54" s="214">
        <f t="shared" si="0"/>
        <v>-6412</v>
      </c>
      <c r="F54" s="216"/>
    </row>
    <row r="55" spans="1:6" ht="14.25" thickBot="1" x14ac:dyDescent="0.2">
      <c r="A55" s="217" t="s">
        <v>278</v>
      </c>
      <c r="B55" s="218"/>
      <c r="C55" s="219">
        <f>C53+C54</f>
        <v>8320</v>
      </c>
      <c r="D55" s="219">
        <f>D53+D54</f>
        <v>17100</v>
      </c>
      <c r="E55" s="219">
        <f t="shared" si="0"/>
        <v>-8780</v>
      </c>
      <c r="F55" s="221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topLeftCell="A25" workbookViewId="0">
      <selection activeCell="E42" sqref="E42"/>
    </sheetView>
  </sheetViews>
  <sheetFormatPr defaultRowHeight="13.5" x14ac:dyDescent="0.15"/>
  <cols>
    <col min="1" max="1" width="3.625" style="236" customWidth="1"/>
    <col min="2" max="2" width="37.875" style="236" customWidth="1"/>
    <col min="3" max="5" width="10.625" customWidth="1"/>
    <col min="6" max="6" width="15.625" customWidth="1"/>
  </cols>
  <sheetData>
    <row r="1" spans="1:9" s="197" customFormat="1" ht="17.25" x14ac:dyDescent="0.15">
      <c r="A1" s="270" t="s">
        <v>289</v>
      </c>
      <c r="B1" s="270"/>
      <c r="C1" s="270"/>
      <c r="D1" s="270"/>
      <c r="E1" s="270"/>
      <c r="F1" s="270"/>
    </row>
    <row r="2" spans="1:9" s="197" customFormat="1" x14ac:dyDescent="0.15">
      <c r="A2" s="271" t="s">
        <v>290</v>
      </c>
      <c r="B2" s="271"/>
      <c r="C2" s="271"/>
      <c r="D2" s="271"/>
      <c r="E2" s="271"/>
      <c r="F2" s="271"/>
      <c r="G2" s="182"/>
      <c r="H2" s="182"/>
      <c r="I2" s="182"/>
    </row>
    <row r="3" spans="1:9" ht="14.25" thickBot="1" x14ac:dyDescent="0.2">
      <c r="A3" s="198" t="s">
        <v>284</v>
      </c>
      <c r="B3" s="199"/>
      <c r="C3" s="199"/>
      <c r="D3" s="199"/>
      <c r="E3" s="199"/>
      <c r="F3" s="200" t="s">
        <v>257</v>
      </c>
    </row>
    <row r="4" spans="1:9" x14ac:dyDescent="0.15">
      <c r="A4" s="201" t="s">
        <v>258</v>
      </c>
      <c r="B4" s="202"/>
      <c r="C4" s="272" t="s">
        <v>235</v>
      </c>
      <c r="D4" s="272" t="s">
        <v>236</v>
      </c>
      <c r="E4" s="272" t="s">
        <v>291</v>
      </c>
      <c r="F4" s="274" t="s">
        <v>259</v>
      </c>
    </row>
    <row r="5" spans="1:9" x14ac:dyDescent="0.15">
      <c r="A5" s="203"/>
      <c r="B5" s="204" t="s">
        <v>260</v>
      </c>
      <c r="C5" s="273"/>
      <c r="D5" s="273"/>
      <c r="E5" s="273"/>
      <c r="F5" s="275"/>
    </row>
    <row r="6" spans="1:9" x14ac:dyDescent="0.15">
      <c r="A6" s="205" t="s">
        <v>261</v>
      </c>
      <c r="B6" s="206"/>
      <c r="C6" s="27"/>
      <c r="D6" s="207"/>
      <c r="E6" s="27"/>
      <c r="F6" s="208"/>
    </row>
    <row r="7" spans="1:9" x14ac:dyDescent="0.15">
      <c r="A7" s="209" t="s">
        <v>4</v>
      </c>
      <c r="B7" s="114"/>
      <c r="C7" s="24">
        <v>0</v>
      </c>
      <c r="D7" s="30">
        <v>0</v>
      </c>
      <c r="E7" s="24">
        <f>C7-D7</f>
        <v>0</v>
      </c>
      <c r="F7" s="210"/>
    </row>
    <row r="8" spans="1:9" x14ac:dyDescent="0.15">
      <c r="A8" s="209" t="s">
        <v>5</v>
      </c>
      <c r="B8" s="114"/>
      <c r="C8" s="24">
        <f>SUM(C9:C13)</f>
        <v>50010</v>
      </c>
      <c r="D8" s="24">
        <f>SUM(D9:D13)</f>
        <v>49740</v>
      </c>
      <c r="E8" s="24">
        <f t="shared" ref="E8:E55" si="0">C8-D8</f>
        <v>270</v>
      </c>
      <c r="F8" s="210"/>
    </row>
    <row r="9" spans="1:9" x14ac:dyDescent="0.15">
      <c r="A9" s="209"/>
      <c r="B9" s="114" t="s">
        <v>6</v>
      </c>
      <c r="C9" s="24">
        <v>43000</v>
      </c>
      <c r="D9" s="30">
        <v>42230</v>
      </c>
      <c r="E9" s="24">
        <f t="shared" si="0"/>
        <v>770</v>
      </c>
      <c r="F9" s="210"/>
    </row>
    <row r="10" spans="1:9" x14ac:dyDescent="0.15">
      <c r="A10" s="209"/>
      <c r="B10" s="114" t="s">
        <v>11</v>
      </c>
      <c r="C10" s="24">
        <v>0</v>
      </c>
      <c r="D10" s="30">
        <v>0</v>
      </c>
      <c r="E10" s="24">
        <f t="shared" si="0"/>
        <v>0</v>
      </c>
      <c r="F10" s="210"/>
    </row>
    <row r="11" spans="1:9" x14ac:dyDescent="0.15">
      <c r="A11" s="209"/>
      <c r="B11" s="114" t="s">
        <v>12</v>
      </c>
      <c r="C11" s="24">
        <v>0</v>
      </c>
      <c r="D11" s="30">
        <v>0</v>
      </c>
      <c r="E11" s="24">
        <f t="shared" si="0"/>
        <v>0</v>
      </c>
      <c r="F11" s="210"/>
    </row>
    <row r="12" spans="1:9" x14ac:dyDescent="0.15">
      <c r="A12" s="209"/>
      <c r="B12" s="114" t="s">
        <v>14</v>
      </c>
      <c r="C12" s="24">
        <v>0</v>
      </c>
      <c r="D12" s="30">
        <v>0</v>
      </c>
      <c r="E12" s="24">
        <f t="shared" si="0"/>
        <v>0</v>
      </c>
      <c r="F12" s="210"/>
    </row>
    <row r="13" spans="1:9" x14ac:dyDescent="0.15">
      <c r="A13" s="209"/>
      <c r="B13" s="114" t="s">
        <v>15</v>
      </c>
      <c r="C13" s="24">
        <v>7010</v>
      </c>
      <c r="D13" s="30">
        <v>7510</v>
      </c>
      <c r="E13" s="24">
        <f t="shared" si="0"/>
        <v>-500</v>
      </c>
      <c r="F13" s="210"/>
    </row>
    <row r="14" spans="1:9" x14ac:dyDescent="0.15">
      <c r="A14" s="209" t="s">
        <v>20</v>
      </c>
      <c r="B14" s="114"/>
      <c r="C14" s="24">
        <v>0</v>
      </c>
      <c r="D14" s="30">
        <v>0</v>
      </c>
      <c r="E14" s="24">
        <f t="shared" si="0"/>
        <v>0</v>
      </c>
      <c r="F14" s="210"/>
    </row>
    <row r="15" spans="1:9" x14ac:dyDescent="0.15">
      <c r="A15" s="209" t="s">
        <v>21</v>
      </c>
      <c r="B15" s="114"/>
      <c r="C15" s="24">
        <v>0</v>
      </c>
      <c r="D15" s="30">
        <v>0</v>
      </c>
      <c r="E15" s="24">
        <f t="shared" si="0"/>
        <v>0</v>
      </c>
      <c r="F15" s="210"/>
    </row>
    <row r="16" spans="1:9" x14ac:dyDescent="0.15">
      <c r="A16" s="209" t="s">
        <v>262</v>
      </c>
      <c r="B16" s="114"/>
      <c r="C16" s="24">
        <v>1</v>
      </c>
      <c r="D16" s="30">
        <v>0</v>
      </c>
      <c r="E16" s="24">
        <f t="shared" si="0"/>
        <v>1</v>
      </c>
      <c r="F16" s="210"/>
    </row>
    <row r="17" spans="1:6" ht="14.25" thickBot="1" x14ac:dyDescent="0.2">
      <c r="A17" s="209" t="s">
        <v>23</v>
      </c>
      <c r="B17" s="114"/>
      <c r="C17" s="24">
        <v>260</v>
      </c>
      <c r="D17" s="30">
        <v>260</v>
      </c>
      <c r="E17" s="24">
        <f t="shared" si="0"/>
        <v>0</v>
      </c>
      <c r="F17" s="210"/>
    </row>
    <row r="18" spans="1:6" ht="14.25" thickBot="1" x14ac:dyDescent="0.2">
      <c r="A18" s="212" t="s">
        <v>263</v>
      </c>
      <c r="B18" s="213"/>
      <c r="C18" s="214">
        <f>SUM(C7:C8,C14:C17)</f>
        <v>50271</v>
      </c>
      <c r="D18" s="214">
        <f>SUM(D7:D8,D14:D17)</f>
        <v>50000</v>
      </c>
      <c r="E18" s="214">
        <f t="shared" si="0"/>
        <v>271</v>
      </c>
      <c r="F18" s="216"/>
    </row>
    <row r="19" spans="1:6" x14ac:dyDescent="0.15">
      <c r="A19" s="209" t="s">
        <v>29</v>
      </c>
      <c r="B19" s="114"/>
      <c r="C19" s="24">
        <v>36187</v>
      </c>
      <c r="D19" s="30">
        <v>32100</v>
      </c>
      <c r="E19" s="24">
        <f t="shared" si="0"/>
        <v>4087</v>
      </c>
      <c r="F19" s="210"/>
    </row>
    <row r="20" spans="1:6" x14ac:dyDescent="0.15">
      <c r="A20" s="209" t="s">
        <v>35</v>
      </c>
      <c r="B20" s="114"/>
      <c r="C20" s="24">
        <v>3305</v>
      </c>
      <c r="D20" s="30">
        <v>3372</v>
      </c>
      <c r="E20" s="24">
        <f t="shared" si="0"/>
        <v>-67</v>
      </c>
      <c r="F20" s="210"/>
    </row>
    <row r="21" spans="1:6" x14ac:dyDescent="0.15">
      <c r="A21" s="209" t="s">
        <v>43</v>
      </c>
      <c r="B21" s="114"/>
      <c r="C21" s="24">
        <v>4250</v>
      </c>
      <c r="D21" s="30">
        <v>4351</v>
      </c>
      <c r="E21" s="24">
        <f t="shared" si="0"/>
        <v>-101</v>
      </c>
      <c r="F21" s="210"/>
    </row>
    <row r="22" spans="1:6" x14ac:dyDescent="0.15">
      <c r="A22" s="209" t="s">
        <v>61</v>
      </c>
      <c r="B22" s="114"/>
      <c r="C22" s="24">
        <v>0</v>
      </c>
      <c r="D22" s="30">
        <v>0</v>
      </c>
      <c r="E22" s="24">
        <f t="shared" si="0"/>
        <v>0</v>
      </c>
      <c r="F22" s="210"/>
    </row>
    <row r="23" spans="1:6" x14ac:dyDescent="0.15">
      <c r="A23" s="209" t="s">
        <v>66</v>
      </c>
      <c r="B23" s="114"/>
      <c r="C23" s="24">
        <v>0</v>
      </c>
      <c r="D23" s="30">
        <v>0</v>
      </c>
      <c r="E23" s="24">
        <f t="shared" si="0"/>
        <v>0</v>
      </c>
      <c r="F23" s="210"/>
    </row>
    <row r="24" spans="1:6" x14ac:dyDescent="0.15">
      <c r="A24" s="209" t="s">
        <v>67</v>
      </c>
      <c r="B24" s="114"/>
      <c r="C24" s="24">
        <v>0</v>
      </c>
      <c r="D24" s="30">
        <v>0</v>
      </c>
      <c r="E24" s="24">
        <f t="shared" si="0"/>
        <v>0</v>
      </c>
      <c r="F24" s="210"/>
    </row>
    <row r="25" spans="1:6" ht="14.25" thickBot="1" x14ac:dyDescent="0.2">
      <c r="A25" s="209" t="s">
        <v>68</v>
      </c>
      <c r="B25" s="114"/>
      <c r="C25" s="24">
        <v>0</v>
      </c>
      <c r="D25" s="30">
        <v>0</v>
      </c>
      <c r="E25" s="24">
        <f t="shared" si="0"/>
        <v>0</v>
      </c>
      <c r="F25" s="210"/>
    </row>
    <row r="26" spans="1:6" ht="14.25" thickBot="1" x14ac:dyDescent="0.2">
      <c r="A26" s="212" t="s">
        <v>264</v>
      </c>
      <c r="B26" s="213"/>
      <c r="C26" s="214">
        <f>SUM(C19:C25)</f>
        <v>43742</v>
      </c>
      <c r="D26" s="214">
        <f>SUM(D19:D25)</f>
        <v>39823</v>
      </c>
      <c r="E26" s="214">
        <f t="shared" si="0"/>
        <v>3919</v>
      </c>
      <c r="F26" s="216"/>
    </row>
    <row r="27" spans="1:6" ht="14.25" thickBot="1" x14ac:dyDescent="0.2">
      <c r="A27" s="217" t="s">
        <v>265</v>
      </c>
      <c r="B27" s="218"/>
      <c r="C27" s="219">
        <f>C18-C26</f>
        <v>6529</v>
      </c>
      <c r="D27" s="219">
        <f>D18-D26</f>
        <v>10177</v>
      </c>
      <c r="E27" s="219">
        <f t="shared" si="0"/>
        <v>-3648</v>
      </c>
      <c r="F27" s="221"/>
    </row>
    <row r="28" spans="1:6" x14ac:dyDescent="0.15">
      <c r="A28" s="222" t="s">
        <v>266</v>
      </c>
      <c r="B28" s="114"/>
      <c r="C28" s="24"/>
      <c r="D28" s="30"/>
      <c r="E28" s="24">
        <f t="shared" si="0"/>
        <v>0</v>
      </c>
      <c r="F28" s="210"/>
    </row>
    <row r="29" spans="1:6" x14ac:dyDescent="0.15">
      <c r="A29" s="209" t="s">
        <v>73</v>
      </c>
      <c r="B29" s="114"/>
      <c r="C29" s="24">
        <v>0</v>
      </c>
      <c r="D29" s="30">
        <v>2550</v>
      </c>
      <c r="E29" s="24">
        <f t="shared" si="0"/>
        <v>-2550</v>
      </c>
      <c r="F29" s="252"/>
    </row>
    <row r="30" spans="1:6" x14ac:dyDescent="0.15">
      <c r="A30" s="209" t="s">
        <v>75</v>
      </c>
      <c r="B30" s="114"/>
      <c r="C30" s="24"/>
      <c r="D30" s="30"/>
      <c r="E30" s="24">
        <f t="shared" si="0"/>
        <v>0</v>
      </c>
      <c r="F30" s="210"/>
    </row>
    <row r="31" spans="1:6" x14ac:dyDescent="0.15">
      <c r="A31" s="209" t="s">
        <v>77</v>
      </c>
      <c r="B31" s="114"/>
      <c r="C31" s="24"/>
      <c r="D31" s="30"/>
      <c r="E31" s="24">
        <f t="shared" si="0"/>
        <v>0</v>
      </c>
      <c r="F31" s="210"/>
    </row>
    <row r="32" spans="1:6" x14ac:dyDescent="0.15">
      <c r="A32" s="209" t="s">
        <v>78</v>
      </c>
      <c r="B32" s="114"/>
      <c r="C32" s="24"/>
      <c r="D32" s="30"/>
      <c r="E32" s="24">
        <f t="shared" si="0"/>
        <v>0</v>
      </c>
      <c r="F32" s="210"/>
    </row>
    <row r="33" spans="1:6" ht="14.25" thickBot="1" x14ac:dyDescent="0.2">
      <c r="A33" s="209" t="s">
        <v>81</v>
      </c>
      <c r="B33" s="114"/>
      <c r="C33" s="24"/>
      <c r="D33" s="30"/>
      <c r="E33" s="24">
        <f t="shared" si="0"/>
        <v>0</v>
      </c>
      <c r="F33" s="210"/>
    </row>
    <row r="34" spans="1:6" ht="14.25" thickBot="1" x14ac:dyDescent="0.2">
      <c r="A34" s="212" t="s">
        <v>267</v>
      </c>
      <c r="B34" s="213"/>
      <c r="C34" s="214">
        <f>SUM(C29:C33)</f>
        <v>0</v>
      </c>
      <c r="D34" s="215">
        <f>SUM(D29:D33)</f>
        <v>2550</v>
      </c>
      <c r="E34" s="214">
        <f>C34-D34</f>
        <v>-2550</v>
      </c>
      <c r="F34" s="216"/>
    </row>
    <row r="35" spans="1:6" x14ac:dyDescent="0.15">
      <c r="A35" s="209" t="s">
        <v>83</v>
      </c>
      <c r="B35" s="114"/>
      <c r="C35" s="24"/>
      <c r="D35" s="30"/>
      <c r="E35" s="24">
        <f t="shared" si="0"/>
        <v>0</v>
      </c>
      <c r="F35" s="210"/>
    </row>
    <row r="36" spans="1:6" x14ac:dyDescent="0.15">
      <c r="A36" s="209" t="s">
        <v>84</v>
      </c>
      <c r="B36" s="114"/>
      <c r="C36" s="24">
        <v>0</v>
      </c>
      <c r="D36" s="30">
        <v>4200</v>
      </c>
      <c r="E36" s="24">
        <f t="shared" si="0"/>
        <v>-4200</v>
      </c>
      <c r="F36" s="257"/>
    </row>
    <row r="37" spans="1:6" x14ac:dyDescent="0.15">
      <c r="A37" s="209" t="s">
        <v>89</v>
      </c>
      <c r="B37" s="114"/>
      <c r="C37" s="24"/>
      <c r="D37" s="30"/>
      <c r="E37" s="24">
        <f t="shared" si="0"/>
        <v>0</v>
      </c>
      <c r="F37" s="210"/>
    </row>
    <row r="38" spans="1:6" x14ac:dyDescent="0.15">
      <c r="A38" s="209" t="s">
        <v>90</v>
      </c>
      <c r="B38" s="114"/>
      <c r="C38" s="24"/>
      <c r="D38" s="30"/>
      <c r="E38" s="24">
        <f t="shared" si="0"/>
        <v>0</v>
      </c>
      <c r="F38" s="210"/>
    </row>
    <row r="39" spans="1:6" ht="14.25" thickBot="1" x14ac:dyDescent="0.2">
      <c r="A39" s="209" t="s">
        <v>91</v>
      </c>
      <c r="B39" s="114"/>
      <c r="C39" s="24"/>
      <c r="D39" s="30"/>
      <c r="E39" s="24">
        <f t="shared" si="0"/>
        <v>0</v>
      </c>
      <c r="F39" s="210"/>
    </row>
    <row r="40" spans="1:6" ht="14.25" thickBot="1" x14ac:dyDescent="0.2">
      <c r="A40" s="212" t="s">
        <v>268</v>
      </c>
      <c r="B40" s="213"/>
      <c r="C40" s="214">
        <f>SUM(C35:C39)</f>
        <v>0</v>
      </c>
      <c r="D40" s="215">
        <f>SUM(D35:D39)</f>
        <v>4200</v>
      </c>
      <c r="E40" s="214">
        <f t="shared" si="0"/>
        <v>-4200</v>
      </c>
      <c r="F40" s="216"/>
    </row>
    <row r="41" spans="1:6" ht="14.25" thickBot="1" x14ac:dyDescent="0.2">
      <c r="A41" s="217" t="s">
        <v>269</v>
      </c>
      <c r="B41" s="218"/>
      <c r="C41" s="219">
        <f>C34-C40</f>
        <v>0</v>
      </c>
      <c r="D41" s="219">
        <f>D34-D40</f>
        <v>-1650</v>
      </c>
      <c r="E41" s="219">
        <f t="shared" si="0"/>
        <v>1650</v>
      </c>
      <c r="F41" s="221"/>
    </row>
    <row r="42" spans="1:6" x14ac:dyDescent="0.15">
      <c r="A42" s="223" t="s">
        <v>270</v>
      </c>
      <c r="B42" s="224"/>
      <c r="C42" s="24"/>
      <c r="D42" s="30"/>
      <c r="E42" s="24"/>
      <c r="F42" s="210"/>
    </row>
    <row r="43" spans="1:6" x14ac:dyDescent="0.15">
      <c r="A43" s="209" t="s">
        <v>271</v>
      </c>
      <c r="B43" s="225"/>
      <c r="C43" s="24"/>
      <c r="D43" s="30"/>
      <c r="E43" s="24">
        <f t="shared" si="0"/>
        <v>0</v>
      </c>
      <c r="F43" s="210"/>
    </row>
    <row r="44" spans="1:6" x14ac:dyDescent="0.15">
      <c r="A44" s="209" t="s">
        <v>100</v>
      </c>
      <c r="B44" s="114"/>
      <c r="C44" s="24">
        <v>0</v>
      </c>
      <c r="D44" s="30">
        <v>3000</v>
      </c>
      <c r="E44" s="24">
        <f t="shared" si="0"/>
        <v>-3000</v>
      </c>
      <c r="F44" s="210"/>
    </row>
    <row r="45" spans="1:6" ht="14.25" thickBot="1" x14ac:dyDescent="0.2">
      <c r="A45" s="209" t="s">
        <v>101</v>
      </c>
      <c r="B45" s="114"/>
      <c r="C45" s="24"/>
      <c r="D45" s="30"/>
      <c r="E45" s="24">
        <f t="shared" si="0"/>
        <v>0</v>
      </c>
      <c r="F45" s="210"/>
    </row>
    <row r="46" spans="1:6" ht="14.25" thickBot="1" x14ac:dyDescent="0.2">
      <c r="A46" s="212" t="s">
        <v>272</v>
      </c>
      <c r="B46" s="226"/>
      <c r="C46" s="227">
        <f>SUM(C42:C45)</f>
        <v>0</v>
      </c>
      <c r="D46" s="227">
        <f>SUM(D42:D45)</f>
        <v>3000</v>
      </c>
      <c r="E46" s="227">
        <f>C46-D46</f>
        <v>-3000</v>
      </c>
      <c r="F46" s="229"/>
    </row>
    <row r="47" spans="1:6" x14ac:dyDescent="0.15">
      <c r="A47" s="209" t="s">
        <v>104</v>
      </c>
      <c r="B47" s="225"/>
      <c r="C47" s="24">
        <v>0</v>
      </c>
      <c r="D47" s="30">
        <v>3100</v>
      </c>
      <c r="E47" s="24">
        <f t="shared" si="0"/>
        <v>-3100</v>
      </c>
      <c r="F47" s="230"/>
    </row>
    <row r="48" spans="1:6" x14ac:dyDescent="0.15">
      <c r="A48" s="209" t="s">
        <v>107</v>
      </c>
      <c r="B48" s="114"/>
      <c r="C48" s="24">
        <v>4692</v>
      </c>
      <c r="D48" s="30">
        <v>8300</v>
      </c>
      <c r="E48" s="24">
        <f t="shared" si="0"/>
        <v>-3608</v>
      </c>
      <c r="F48" s="253"/>
    </row>
    <row r="49" spans="1:6" ht="14.25" thickBot="1" x14ac:dyDescent="0.2">
      <c r="A49" s="209" t="s">
        <v>108</v>
      </c>
      <c r="B49" s="114"/>
      <c r="C49" s="24"/>
      <c r="D49" s="30"/>
      <c r="E49" s="24">
        <f t="shared" si="0"/>
        <v>0</v>
      </c>
      <c r="F49" s="210"/>
    </row>
    <row r="50" spans="1:6" ht="14.25" thickBot="1" x14ac:dyDescent="0.2">
      <c r="A50" s="212" t="s">
        <v>273</v>
      </c>
      <c r="B50" s="213"/>
      <c r="C50" s="214">
        <f>SUM(C47:C49)</f>
        <v>4692</v>
      </c>
      <c r="D50" s="215">
        <f>SUM(D47:D49)</f>
        <v>11400</v>
      </c>
      <c r="E50" s="214">
        <f>C50-D50</f>
        <v>-6708</v>
      </c>
      <c r="F50" s="216"/>
    </row>
    <row r="51" spans="1:6" ht="14.25" thickBot="1" x14ac:dyDescent="0.2">
      <c r="A51" s="217" t="s">
        <v>274</v>
      </c>
      <c r="B51" s="218"/>
      <c r="C51" s="219">
        <f>C46-C50</f>
        <v>-4692</v>
      </c>
      <c r="D51" s="219">
        <f>D46-D50</f>
        <v>-8400</v>
      </c>
      <c r="E51" s="219">
        <f t="shared" si="0"/>
        <v>3708</v>
      </c>
      <c r="F51" s="221"/>
    </row>
    <row r="52" spans="1:6" ht="14.25" thickBot="1" x14ac:dyDescent="0.2">
      <c r="A52" s="222" t="s">
        <v>275</v>
      </c>
      <c r="B52" s="114"/>
      <c r="C52" s="24">
        <v>2737</v>
      </c>
      <c r="D52" s="30">
        <v>3321</v>
      </c>
      <c r="E52" s="24">
        <f t="shared" si="0"/>
        <v>-584</v>
      </c>
      <c r="F52" s="210"/>
    </row>
    <row r="53" spans="1:6" ht="14.25" thickBot="1" x14ac:dyDescent="0.2">
      <c r="A53" s="231" t="s">
        <v>276</v>
      </c>
      <c r="B53" s="232"/>
      <c r="C53" s="233">
        <f>C27+C41+C51-C52</f>
        <v>-900</v>
      </c>
      <c r="D53" s="234">
        <f>D27+D41+D51-D52</f>
        <v>-3194</v>
      </c>
      <c r="E53" s="233">
        <f t="shared" si="0"/>
        <v>2294</v>
      </c>
      <c r="F53" s="235"/>
    </row>
    <row r="54" spans="1:6" ht="14.25" thickBot="1" x14ac:dyDescent="0.2">
      <c r="A54" s="212" t="s">
        <v>277</v>
      </c>
      <c r="B54" s="213"/>
      <c r="C54" s="214">
        <v>7900</v>
      </c>
      <c r="D54" s="215">
        <v>11094</v>
      </c>
      <c r="E54" s="214">
        <f t="shared" si="0"/>
        <v>-3194</v>
      </c>
      <c r="F54" s="216"/>
    </row>
    <row r="55" spans="1:6" ht="14.25" thickBot="1" x14ac:dyDescent="0.2">
      <c r="A55" s="217" t="s">
        <v>278</v>
      </c>
      <c r="B55" s="218"/>
      <c r="C55" s="219">
        <f>C53+C54</f>
        <v>7000</v>
      </c>
      <c r="D55" s="220">
        <f>D53+D54</f>
        <v>7900</v>
      </c>
      <c r="E55" s="219">
        <f t="shared" si="0"/>
        <v>-900</v>
      </c>
      <c r="F55" s="221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136"/>
  <sheetViews>
    <sheetView topLeftCell="A106" zoomScaleNormal="100" workbookViewId="0">
      <selection activeCell="G129" sqref="G129"/>
    </sheetView>
  </sheetViews>
  <sheetFormatPr defaultRowHeight="12" x14ac:dyDescent="0.15"/>
  <cols>
    <col min="1" max="4" width="2.625" style="1" customWidth="1"/>
    <col min="5" max="5" width="27.625" style="1" customWidth="1"/>
    <col min="6" max="7" width="11.875" style="25" bestFit="1" customWidth="1"/>
    <col min="8" max="8" width="12.625" style="25" customWidth="1"/>
    <col min="9" max="9" width="21.25" style="61" customWidth="1"/>
    <col min="10" max="10" width="9.5" style="1" bestFit="1" customWidth="1"/>
    <col min="11" max="16384" width="9" style="1"/>
  </cols>
  <sheetData>
    <row r="1" spans="1:9" ht="13.5" x14ac:dyDescent="0.15">
      <c r="A1" s="32" t="s">
        <v>220</v>
      </c>
      <c r="I1" s="58"/>
    </row>
    <row r="2" spans="1:9" ht="18" customHeight="1" x14ac:dyDescent="0.15">
      <c r="A2" s="293" t="s">
        <v>233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15">
      <c r="A4" s="183" t="s">
        <v>234</v>
      </c>
      <c r="I4" s="58" t="s">
        <v>0</v>
      </c>
    </row>
    <row r="5" spans="1:9" x14ac:dyDescent="0.15">
      <c r="A5" s="294" t="s">
        <v>1</v>
      </c>
      <c r="B5" s="295"/>
      <c r="C5" s="295"/>
      <c r="D5" s="44"/>
      <c r="E5" s="44"/>
      <c r="F5" s="33" t="s">
        <v>235</v>
      </c>
      <c r="G5" s="26" t="s">
        <v>236</v>
      </c>
      <c r="H5" s="26" t="s">
        <v>115</v>
      </c>
      <c r="I5" s="59" t="s">
        <v>116</v>
      </c>
    </row>
    <row r="6" spans="1:9" x14ac:dyDescent="0.15">
      <c r="A6" s="296" t="s">
        <v>2</v>
      </c>
      <c r="B6" s="288" t="s">
        <v>3</v>
      </c>
      <c r="C6" s="70" t="s">
        <v>4</v>
      </c>
      <c r="D6" s="71"/>
      <c r="E6" s="72"/>
      <c r="F6" s="73">
        <f>うぐいす拠点!F6+みどり拠点!F6+さくらんぼ拠点!F6</f>
        <v>40000000</v>
      </c>
      <c r="G6" s="73">
        <f>うぐいす拠点!G6+みどり拠点!G6+さくらんぼ拠点!G6</f>
        <v>40000000</v>
      </c>
      <c r="H6" s="96">
        <f>うぐいす拠点!H6+みどり拠点!H6+さくらんぼ拠点!H6</f>
        <v>0</v>
      </c>
      <c r="I6" s="51"/>
    </row>
    <row r="7" spans="1:9" x14ac:dyDescent="0.15">
      <c r="A7" s="285"/>
      <c r="B7" s="288"/>
      <c r="C7" s="6" t="s">
        <v>5</v>
      </c>
      <c r="D7" s="7"/>
      <c r="E7" s="8"/>
      <c r="F7" s="64">
        <f>うぐいす拠点!F7+みどり拠点!F7+さくらんぼ拠点!F7</f>
        <v>167255722</v>
      </c>
      <c r="G7" s="64">
        <f>うぐいす拠点!G7+みどり拠点!G7+さくらんぼ拠点!G7</f>
        <v>168449000</v>
      </c>
      <c r="H7" s="63">
        <f>うぐいす拠点!H7+みどり拠点!H7+さくらんぼ拠点!H7</f>
        <v>-1193278</v>
      </c>
      <c r="I7" s="52"/>
    </row>
    <row r="8" spans="1:9" x14ac:dyDescent="0.15">
      <c r="A8" s="285"/>
      <c r="B8" s="288"/>
      <c r="C8" s="6"/>
      <c r="D8" s="8" t="s">
        <v>6</v>
      </c>
      <c r="F8" s="46">
        <f>うぐいす拠点!F8+みどり拠点!F8+さくらんぼ拠点!F8</f>
        <v>129810922</v>
      </c>
      <c r="G8" s="46">
        <f>うぐいす拠点!G8+みどり拠点!G8+さくらんぼ拠点!G8</f>
        <v>131907000</v>
      </c>
      <c r="H8" s="24">
        <f>うぐいす拠点!H8+みどり拠点!H8+さくらんぼ拠点!H8</f>
        <v>-2096078</v>
      </c>
      <c r="I8" s="52"/>
    </row>
    <row r="9" spans="1:9" x14ac:dyDescent="0.15">
      <c r="A9" s="285"/>
      <c r="B9" s="288"/>
      <c r="C9" s="6"/>
      <c r="D9" s="7"/>
      <c r="E9" s="1" t="s">
        <v>7</v>
      </c>
      <c r="F9" s="46">
        <f>うぐいす拠点!F9+みどり拠点!F9+さくらんぼ拠点!F9</f>
        <v>43000000</v>
      </c>
      <c r="G9" s="46">
        <f>うぐいす拠点!G9+みどり拠点!G9+さくらんぼ拠点!G9</f>
        <v>42230000</v>
      </c>
      <c r="H9" s="24">
        <f>うぐいす拠点!H9+みどり拠点!H9+さくらんぼ拠点!H9</f>
        <v>770000</v>
      </c>
      <c r="I9" s="52" t="s">
        <v>202</v>
      </c>
    </row>
    <row r="10" spans="1:9" x14ac:dyDescent="0.15">
      <c r="A10" s="285"/>
      <c r="B10" s="288"/>
      <c r="C10" s="6"/>
      <c r="D10" s="7"/>
      <c r="E10" s="8" t="s">
        <v>8</v>
      </c>
      <c r="F10" s="46">
        <f>うぐいす拠点!F10+みどり拠点!F10+さくらんぼ拠点!F10</f>
        <v>81200000</v>
      </c>
      <c r="G10" s="46">
        <f>うぐいす拠点!G10+みどり拠点!G10+さくらんぼ拠点!G10</f>
        <v>83850000</v>
      </c>
      <c r="H10" s="24">
        <f>うぐいす拠点!H10+みどり拠点!H10+さくらんぼ拠点!H10</f>
        <v>-2650000</v>
      </c>
      <c r="I10" s="52" t="s">
        <v>203</v>
      </c>
    </row>
    <row r="11" spans="1:9" x14ac:dyDescent="0.15">
      <c r="A11" s="285"/>
      <c r="B11" s="288"/>
      <c r="C11" s="6"/>
      <c r="D11" s="7"/>
      <c r="E11" s="8" t="s">
        <v>9</v>
      </c>
      <c r="F11" s="46">
        <f>うぐいす拠点!F11+みどり拠点!F11+さくらんぼ拠点!F11</f>
        <v>0</v>
      </c>
      <c r="G11" s="46">
        <f>うぐいす拠点!G11+みどり拠点!G11+さくらんぼ拠点!G11</f>
        <v>0</v>
      </c>
      <c r="H11" s="24">
        <f>うぐいす拠点!H11+みどり拠点!H11+さくらんぼ拠点!H11</f>
        <v>0</v>
      </c>
      <c r="I11" s="52"/>
    </row>
    <row r="12" spans="1:9" x14ac:dyDescent="0.15">
      <c r="A12" s="285"/>
      <c r="B12" s="288"/>
      <c r="C12" s="6"/>
      <c r="D12" s="7"/>
      <c r="E12" s="8" t="s">
        <v>10</v>
      </c>
      <c r="F12" s="46">
        <f>うぐいす拠点!F12+みどり拠点!F12+さくらんぼ拠点!F12</f>
        <v>5610922</v>
      </c>
      <c r="G12" s="46">
        <f>うぐいす拠点!G12+みどり拠点!G12+さくらんぼ拠点!G12</f>
        <v>5827000</v>
      </c>
      <c r="H12" s="24">
        <f>うぐいす拠点!H12+みどり拠点!H12+さくらんぼ拠点!H12</f>
        <v>-216078</v>
      </c>
      <c r="I12" s="52" t="s">
        <v>204</v>
      </c>
    </row>
    <row r="13" spans="1:9" x14ac:dyDescent="0.15">
      <c r="A13" s="285"/>
      <c r="B13" s="288"/>
      <c r="C13" s="6"/>
      <c r="D13" s="7" t="s">
        <v>11</v>
      </c>
      <c r="E13" s="8"/>
      <c r="F13" s="46">
        <f>うぐいす拠点!F13+みどり拠点!F13+さくらんぼ拠点!F13</f>
        <v>1000</v>
      </c>
      <c r="G13" s="46">
        <f>うぐいす拠点!G13+みどり拠点!G13+さくらんぼ拠点!G13</f>
        <v>260000</v>
      </c>
      <c r="H13" s="24">
        <f>うぐいす拠点!H13+みどり拠点!H13+さくらんぼ拠点!H13</f>
        <v>-259000</v>
      </c>
      <c r="I13" s="52"/>
    </row>
    <row r="14" spans="1:9" x14ac:dyDescent="0.15">
      <c r="A14" s="285"/>
      <c r="B14" s="288"/>
      <c r="C14" s="6"/>
      <c r="D14" s="7" t="s">
        <v>12</v>
      </c>
      <c r="E14" s="8"/>
      <c r="F14" s="46">
        <f>うぐいす拠点!F14+みどり拠点!F14+さくらんぼ拠点!F14</f>
        <v>1400000</v>
      </c>
      <c r="G14" s="46">
        <f>うぐいす拠点!G14+みどり拠点!G14+さくらんぼ拠点!G14</f>
        <v>1560000</v>
      </c>
      <c r="H14" s="24">
        <f>うぐいす拠点!H14+みどり拠点!H14+さくらんぼ拠点!H14</f>
        <v>-160000</v>
      </c>
      <c r="I14" s="52"/>
    </row>
    <row r="15" spans="1:9" x14ac:dyDescent="0.15">
      <c r="A15" s="285"/>
      <c r="B15" s="288"/>
      <c r="C15" s="6"/>
      <c r="D15" s="7"/>
      <c r="E15" s="8" t="s">
        <v>13</v>
      </c>
      <c r="F15" s="46">
        <f>うぐいす拠点!F15+みどり拠点!F15+さくらんぼ拠点!F15</f>
        <v>1400000</v>
      </c>
      <c r="G15" s="46">
        <f>うぐいす拠点!G15+みどり拠点!G15+さくらんぼ拠点!G15</f>
        <v>1560000</v>
      </c>
      <c r="H15" s="24">
        <f>うぐいす拠点!H15+みどり拠点!H15+さくらんぼ拠点!H15</f>
        <v>-160000</v>
      </c>
      <c r="I15" s="52" t="s">
        <v>201</v>
      </c>
    </row>
    <row r="16" spans="1:9" x14ac:dyDescent="0.15">
      <c r="A16" s="285"/>
      <c r="B16" s="288"/>
      <c r="C16" s="6"/>
      <c r="D16" s="7" t="s">
        <v>14</v>
      </c>
      <c r="E16" s="8"/>
      <c r="F16" s="46">
        <f>うぐいす拠点!F16+みどり拠点!F16+さくらんぼ拠点!F16</f>
        <v>2376000</v>
      </c>
      <c r="G16" s="46">
        <f>うぐいす拠点!G16+みどり拠点!G16+さくらんぼ拠点!G16</f>
        <v>2800000</v>
      </c>
      <c r="H16" s="24">
        <f>うぐいす拠点!H16+みどり拠点!H16+さくらんぼ拠点!H16</f>
        <v>-424000</v>
      </c>
      <c r="I16" s="52"/>
    </row>
    <row r="17" spans="1:12" x14ac:dyDescent="0.15">
      <c r="A17" s="285"/>
      <c r="B17" s="288"/>
      <c r="C17" s="6"/>
      <c r="D17" s="7" t="s">
        <v>15</v>
      </c>
      <c r="E17" s="8"/>
      <c r="F17" s="46">
        <f>うぐいす拠点!F17+みどり拠点!F17+さくらんぼ拠点!F17</f>
        <v>33667800</v>
      </c>
      <c r="G17" s="46">
        <f>うぐいす拠点!G17+みどり拠点!G17+さくらんぼ拠点!G17</f>
        <v>31922000</v>
      </c>
      <c r="H17" s="24">
        <f>うぐいす拠点!H17+みどり拠点!H17+さくらんぼ拠点!H17</f>
        <v>1745800</v>
      </c>
      <c r="I17" s="52"/>
    </row>
    <row r="18" spans="1:12" x14ac:dyDescent="0.15">
      <c r="A18" s="285"/>
      <c r="B18" s="288"/>
      <c r="C18" s="6"/>
      <c r="D18" s="7"/>
      <c r="E18" s="8" t="s">
        <v>16</v>
      </c>
      <c r="F18" s="46">
        <f>うぐいす拠点!F18+みどり拠点!F18+さくらんぼ拠点!F18</f>
        <v>0</v>
      </c>
      <c r="G18" s="46">
        <f>うぐいす拠点!G18+みどり拠点!G18+さくらんぼ拠点!G18</f>
        <v>0</v>
      </c>
      <c r="H18" s="24">
        <f>うぐいす拠点!H18+みどり拠点!H18+さくらんぼ拠点!H18</f>
        <v>0</v>
      </c>
      <c r="I18" s="52"/>
    </row>
    <row r="19" spans="1:12" x14ac:dyDescent="0.15">
      <c r="A19" s="285"/>
      <c r="B19" s="288"/>
      <c r="C19" s="6"/>
      <c r="D19" s="7"/>
      <c r="E19" s="8" t="s">
        <v>17</v>
      </c>
      <c r="F19" s="46">
        <f>うぐいす拠点!F19+みどり拠点!F19+さくらんぼ拠点!F19</f>
        <v>10000</v>
      </c>
      <c r="G19" s="46">
        <f>うぐいす拠点!G19+みどり拠点!G19+さくらんぼ拠点!G19</f>
        <v>210000</v>
      </c>
      <c r="H19" s="24">
        <f>うぐいす拠点!H19+みどり拠点!H19+さくらんぼ拠点!H19</f>
        <v>-200000</v>
      </c>
      <c r="I19" s="52" t="s">
        <v>158</v>
      </c>
    </row>
    <row r="20" spans="1:12" x14ac:dyDescent="0.15">
      <c r="A20" s="285"/>
      <c r="B20" s="288"/>
      <c r="C20" s="6"/>
      <c r="D20" s="7"/>
      <c r="E20" s="8" t="s">
        <v>18</v>
      </c>
      <c r="F20" s="46">
        <f>うぐいす拠点!F20+みどり拠点!F20+さくらんぼ拠点!F20</f>
        <v>33477800</v>
      </c>
      <c r="G20" s="46">
        <f>うぐいす拠点!G20+みどり拠点!G20+さくらんぼ拠点!G20</f>
        <v>31533000</v>
      </c>
      <c r="H20" s="24">
        <f>うぐいす拠点!H20+みどり拠点!H20+さくらんぼ拠点!H20</f>
        <v>1944800</v>
      </c>
      <c r="I20" s="52" t="s">
        <v>205</v>
      </c>
    </row>
    <row r="21" spans="1:12" x14ac:dyDescent="0.15">
      <c r="A21" s="285"/>
      <c r="B21" s="288"/>
      <c r="C21" s="6"/>
      <c r="D21" s="7"/>
      <c r="E21" s="8" t="s">
        <v>19</v>
      </c>
      <c r="F21" s="46">
        <f>うぐいす拠点!F21+みどり拠点!F21+さくらんぼ拠点!F21</f>
        <v>30000</v>
      </c>
      <c r="G21" s="46">
        <f>うぐいす拠点!G21+みどり拠点!G21+さくらんぼ拠点!G21</f>
        <v>29000</v>
      </c>
      <c r="H21" s="24">
        <f>うぐいす拠点!H21+みどり拠点!H21+さくらんぼ拠点!H21</f>
        <v>1000</v>
      </c>
      <c r="I21" s="52"/>
    </row>
    <row r="22" spans="1:12" x14ac:dyDescent="0.15">
      <c r="A22" s="285"/>
      <c r="B22" s="288"/>
      <c r="C22" s="69"/>
      <c r="D22" s="75"/>
      <c r="E22" s="76" t="s">
        <v>15</v>
      </c>
      <c r="F22" s="77">
        <f>うぐいす拠点!F22+みどり拠点!F22+さくらんぼ拠点!F22</f>
        <v>150000</v>
      </c>
      <c r="G22" s="77">
        <f>うぐいす拠点!G22+みどり拠点!G22+さくらんぼ拠点!G22</f>
        <v>150000</v>
      </c>
      <c r="H22" s="84">
        <f>うぐいす拠点!H22+みどり拠点!H22+さくらんぼ拠点!H22</f>
        <v>0</v>
      </c>
      <c r="I22" s="52"/>
    </row>
    <row r="23" spans="1:12" x14ac:dyDescent="0.15">
      <c r="A23" s="285"/>
      <c r="B23" s="288"/>
      <c r="C23" s="83" t="s">
        <v>20</v>
      </c>
      <c r="D23" s="79"/>
      <c r="E23" s="80"/>
      <c r="F23" s="91">
        <f>うぐいす拠点!F23+みどり拠点!F23+さくらんぼ拠点!F23</f>
        <v>0</v>
      </c>
      <c r="G23" s="91">
        <f>うぐいす拠点!G23+みどり拠点!G23+さくらんぼ拠点!G23</f>
        <v>0</v>
      </c>
      <c r="H23" s="85">
        <f>うぐいす拠点!H23+みどり拠点!H23+さくらんぼ拠点!H23</f>
        <v>0</v>
      </c>
      <c r="I23" s="52"/>
    </row>
    <row r="24" spans="1:12" x14ac:dyDescent="0.15">
      <c r="A24" s="285"/>
      <c r="B24" s="288"/>
      <c r="C24" s="83" t="s">
        <v>21</v>
      </c>
      <c r="D24" s="79"/>
      <c r="E24" s="80"/>
      <c r="F24" s="91">
        <f>うぐいす拠点!F24+みどり拠点!F24+さくらんぼ拠点!F24</f>
        <v>0</v>
      </c>
      <c r="G24" s="91">
        <f>うぐいす拠点!G24+みどり拠点!G24+さくらんぼ拠点!G24</f>
        <v>0</v>
      </c>
      <c r="H24" s="85">
        <f>うぐいす拠点!H24+みどり拠点!H24+さくらんぼ拠点!H24</f>
        <v>0</v>
      </c>
      <c r="I24" s="52"/>
    </row>
    <row r="25" spans="1:12" x14ac:dyDescent="0.15">
      <c r="A25" s="285"/>
      <c r="B25" s="288"/>
      <c r="C25" s="83" t="s">
        <v>22</v>
      </c>
      <c r="D25" s="79"/>
      <c r="E25" s="80"/>
      <c r="F25" s="91">
        <f>うぐいす拠点!F25+みどり拠点!F25+さくらんぼ拠点!F25</f>
        <v>3000</v>
      </c>
      <c r="G25" s="91">
        <f>うぐいす拠点!G25+みどり拠点!G25+さくらんぼ拠点!G25</f>
        <v>11000</v>
      </c>
      <c r="H25" s="85">
        <f>うぐいす拠点!H25+みどり拠点!H25+さくらんぼ拠点!H25</f>
        <v>-8000</v>
      </c>
      <c r="I25" s="53"/>
    </row>
    <row r="26" spans="1:12" x14ac:dyDescent="0.15">
      <c r="A26" s="285"/>
      <c r="B26" s="288"/>
      <c r="C26" s="6" t="s">
        <v>23</v>
      </c>
      <c r="D26" s="7"/>
      <c r="E26" s="8"/>
      <c r="F26" s="64">
        <f>うぐいす拠点!F26+みどり拠点!F26+さくらんぼ拠点!F26</f>
        <v>1213000</v>
      </c>
      <c r="G26" s="64">
        <f>うぐいす拠点!G26+みどり拠点!G26+さくらんぼ拠点!G26</f>
        <v>1090000</v>
      </c>
      <c r="H26" s="63">
        <f>うぐいす拠点!H26+みどり拠点!H26+さくらんぼ拠点!H26</f>
        <v>123000</v>
      </c>
      <c r="I26" s="52"/>
    </row>
    <row r="27" spans="1:12" x14ac:dyDescent="0.15">
      <c r="A27" s="285"/>
      <c r="B27" s="288"/>
      <c r="C27" s="6"/>
      <c r="D27" s="7" t="s">
        <v>24</v>
      </c>
      <c r="E27" s="8"/>
      <c r="F27" s="46">
        <f>うぐいす拠点!F27+みどり拠点!F27+さくらんぼ拠点!F27</f>
        <v>50000</v>
      </c>
      <c r="G27" s="46">
        <f>うぐいす拠点!G27+みどり拠点!G27+さくらんぼ拠点!G27</f>
        <v>0</v>
      </c>
      <c r="H27" s="24">
        <f>うぐいす拠点!H27+みどり拠点!H27+さくらんぼ拠点!H27</f>
        <v>50000</v>
      </c>
      <c r="I27" s="52"/>
    </row>
    <row r="28" spans="1:12" x14ac:dyDescent="0.15">
      <c r="A28" s="285"/>
      <c r="B28" s="288"/>
      <c r="C28" s="6"/>
      <c r="D28" s="7" t="s">
        <v>25</v>
      </c>
      <c r="E28" s="8"/>
      <c r="F28" s="46">
        <f>うぐいす拠点!F28+みどり拠点!F28+さくらんぼ拠点!F28</f>
        <v>0</v>
      </c>
      <c r="G28" s="46">
        <f>うぐいす拠点!G28+みどり拠点!G28+さくらんぼ拠点!G28</f>
        <v>0</v>
      </c>
      <c r="H28" s="24">
        <f>うぐいす拠点!H28+みどり拠点!H28+さくらんぼ拠点!H28</f>
        <v>0</v>
      </c>
      <c r="I28" s="52"/>
    </row>
    <row r="29" spans="1:12" x14ac:dyDescent="0.15">
      <c r="A29" s="285"/>
      <c r="B29" s="288"/>
      <c r="C29" s="6"/>
      <c r="D29" s="7" t="s">
        <v>26</v>
      </c>
      <c r="E29" s="8"/>
      <c r="F29" s="46">
        <f>うぐいす拠点!F29+みどり拠点!F29+さくらんぼ拠点!F29</f>
        <v>1163000</v>
      </c>
      <c r="G29" s="46">
        <f>うぐいす拠点!G29+みどり拠点!G29+さくらんぼ拠点!G29</f>
        <v>1090000</v>
      </c>
      <c r="H29" s="24">
        <f>うぐいす拠点!H29+みどり拠点!H29+さくらんぼ拠点!H29</f>
        <v>73000</v>
      </c>
      <c r="I29" s="52"/>
    </row>
    <row r="30" spans="1:12" x14ac:dyDescent="0.15">
      <c r="A30" s="285"/>
      <c r="B30" s="288"/>
      <c r="C30" s="6"/>
      <c r="D30" s="7"/>
      <c r="E30" s="8" t="s">
        <v>124</v>
      </c>
      <c r="F30" s="46">
        <f>うぐいす拠点!F30+みどり拠点!F30+さくらんぼ拠点!F30</f>
        <v>663000</v>
      </c>
      <c r="G30" s="46">
        <f>うぐいす拠点!G30+みどり拠点!G30+さくらんぼ拠点!G30</f>
        <v>590000</v>
      </c>
      <c r="H30" s="24">
        <f>うぐいす拠点!H30+みどり拠点!H30+さくらんぼ拠点!H30</f>
        <v>73000</v>
      </c>
      <c r="I30" s="52"/>
    </row>
    <row r="31" spans="1:12" x14ac:dyDescent="0.15">
      <c r="A31" s="285"/>
      <c r="B31" s="288"/>
      <c r="C31" s="6"/>
      <c r="D31" s="7"/>
      <c r="E31" s="8" t="s">
        <v>119</v>
      </c>
      <c r="F31" s="48">
        <f>うぐいす拠点!F31+みどり拠点!F31+さくらんぼ拠点!F31</f>
        <v>500000</v>
      </c>
      <c r="G31" s="48">
        <f>うぐいす拠点!G31+みどり拠点!G31+さくらんぼ拠点!G31</f>
        <v>500000</v>
      </c>
      <c r="H31" s="29">
        <f>うぐいす拠点!H31+みどり拠点!H31+さくらんぼ拠点!H31</f>
        <v>0</v>
      </c>
      <c r="I31" s="54" t="s">
        <v>200</v>
      </c>
    </row>
    <row r="32" spans="1:12" x14ac:dyDescent="0.15">
      <c r="A32" s="285"/>
      <c r="B32" s="288"/>
      <c r="C32" s="9" t="s">
        <v>27</v>
      </c>
      <c r="D32" s="10"/>
      <c r="E32" s="11"/>
      <c r="F32" s="31">
        <f>うぐいす拠点!F32+みどり拠点!F32+さくらんぼ拠点!F32</f>
        <v>208471722</v>
      </c>
      <c r="G32" s="31">
        <f>うぐいす拠点!G32+みどり拠点!G32+さくらんぼ拠点!G32</f>
        <v>209550000</v>
      </c>
      <c r="H32" s="31">
        <f>うぐいす拠点!H32+みどり拠点!H32+さくらんぼ拠点!H32</f>
        <v>-1078278</v>
      </c>
      <c r="I32" s="55"/>
      <c r="J32" s="62"/>
      <c r="K32" s="62"/>
      <c r="L32" s="66"/>
    </row>
    <row r="33" spans="1:9" x14ac:dyDescent="0.15">
      <c r="A33" s="285"/>
      <c r="B33" s="288" t="s">
        <v>28</v>
      </c>
      <c r="C33" s="6" t="s">
        <v>29</v>
      </c>
      <c r="D33" s="7"/>
      <c r="E33" s="8"/>
      <c r="F33" s="63">
        <f>うぐいす拠点!F33+みどり拠点!F33+さくらんぼ拠点!F33</f>
        <v>137130600</v>
      </c>
      <c r="G33" s="63">
        <f>うぐいす拠点!G33+みどり拠点!G33+さくらんぼ拠点!G33</f>
        <v>133911000</v>
      </c>
      <c r="H33" s="63">
        <f>うぐいす拠点!H33+みどり拠点!H33+さくらんぼ拠点!H33</f>
        <v>3219600</v>
      </c>
      <c r="I33" s="50"/>
    </row>
    <row r="34" spans="1:9" x14ac:dyDescent="0.15">
      <c r="A34" s="285"/>
      <c r="B34" s="288"/>
      <c r="C34" s="6"/>
      <c r="D34" s="7" t="s">
        <v>238</v>
      </c>
      <c r="E34" s="8"/>
      <c r="F34" s="34">
        <f>うぐいす拠点!F34+みどり拠点!F34+さくらんぼ拠点!F34</f>
        <v>300000</v>
      </c>
      <c r="G34" s="34">
        <f>うぐいす拠点!G34+みどり拠点!G34+さくらんぼ拠点!G34</f>
        <v>300000</v>
      </c>
      <c r="H34" s="24">
        <f>うぐいす拠点!H34+みどり拠点!H34+さくらんぼ拠点!H34</f>
        <v>0</v>
      </c>
      <c r="I34" s="50"/>
    </row>
    <row r="35" spans="1:9" x14ac:dyDescent="0.15">
      <c r="A35" s="285"/>
      <c r="B35" s="288"/>
      <c r="C35" s="6"/>
      <c r="D35" s="7" t="s">
        <v>30</v>
      </c>
      <c r="E35" s="8"/>
      <c r="F35" s="46">
        <f>うぐいす拠点!F35+みどり拠点!F35+さくらんぼ拠点!F35</f>
        <v>47438400</v>
      </c>
      <c r="G35" s="46">
        <f>うぐいす拠点!G35+みどり拠点!G35+さくらんぼ拠点!G35</f>
        <v>45541600</v>
      </c>
      <c r="H35" s="24">
        <f>うぐいす拠点!H35+みどり拠点!H35+さくらんぼ拠点!H35</f>
        <v>1896800</v>
      </c>
      <c r="I35" s="50" t="s">
        <v>155</v>
      </c>
    </row>
    <row r="36" spans="1:9" x14ac:dyDescent="0.15">
      <c r="A36" s="285"/>
      <c r="B36" s="288"/>
      <c r="C36" s="6"/>
      <c r="D36" s="7" t="s">
        <v>31</v>
      </c>
      <c r="E36" s="8"/>
      <c r="F36" s="46">
        <f>うぐいす拠点!F36+みどり拠点!F36+さくらんぼ拠点!F36</f>
        <v>15700000</v>
      </c>
      <c r="G36" s="46">
        <f>うぐいす拠点!G36+みどり拠点!G36+さくらんぼ拠点!G36</f>
        <v>15325000</v>
      </c>
      <c r="H36" s="24">
        <f>うぐいす拠点!H36+みどり拠点!H36+さくらんぼ拠点!H36</f>
        <v>375000</v>
      </c>
      <c r="I36" s="50" t="s">
        <v>156</v>
      </c>
    </row>
    <row r="37" spans="1:9" x14ac:dyDescent="0.15">
      <c r="A37" s="285"/>
      <c r="B37" s="288"/>
      <c r="C37" s="6"/>
      <c r="D37" s="7" t="s">
        <v>32</v>
      </c>
      <c r="E37" s="8"/>
      <c r="F37" s="46">
        <f>うぐいす拠点!F37+みどり拠点!F37+さくらんぼ拠点!F37</f>
        <v>57366200</v>
      </c>
      <c r="G37" s="46">
        <f>うぐいす拠点!G37+みどり拠点!G37+さくらんぼ拠点!G37</f>
        <v>56893400</v>
      </c>
      <c r="H37" s="24">
        <f>うぐいす拠点!H37+みどり拠点!H37+さくらんぼ拠点!H37</f>
        <v>472800</v>
      </c>
      <c r="I37" s="50" t="s">
        <v>131</v>
      </c>
    </row>
    <row r="38" spans="1:9" x14ac:dyDescent="0.15">
      <c r="A38" s="285"/>
      <c r="B38" s="288"/>
      <c r="C38" s="6"/>
      <c r="D38" s="7" t="s">
        <v>33</v>
      </c>
      <c r="E38" s="8"/>
      <c r="F38" s="46">
        <f>うぐいす拠点!F38+みどり拠点!F38+さくらんぼ拠点!F38</f>
        <v>2242000</v>
      </c>
      <c r="G38" s="46">
        <f>うぐいす拠点!G38+みどり拠点!G38+さくらんぼ拠点!G38</f>
        <v>3122000</v>
      </c>
      <c r="H38" s="24">
        <f>うぐいす拠点!H38+みどり拠点!H38+さくらんぼ拠点!H38</f>
        <v>-880000</v>
      </c>
      <c r="I38" s="50" t="s">
        <v>154</v>
      </c>
    </row>
    <row r="39" spans="1:9" x14ac:dyDescent="0.15">
      <c r="A39" s="285"/>
      <c r="B39" s="288"/>
      <c r="C39" s="69"/>
      <c r="D39" s="75" t="s">
        <v>34</v>
      </c>
      <c r="E39" s="76"/>
      <c r="F39" s="77">
        <f>うぐいす拠点!F39+みどり拠点!F39+さくらんぼ拠点!F39</f>
        <v>14084000</v>
      </c>
      <c r="G39" s="77">
        <f>うぐいす拠点!G39+みどり拠点!G39+さくらんぼ拠点!G39</f>
        <v>12729000</v>
      </c>
      <c r="H39" s="84">
        <f>うぐいす拠点!H39+みどり拠点!H39+さくらんぼ拠点!H39</f>
        <v>1355000</v>
      </c>
      <c r="I39" s="50" t="s">
        <v>132</v>
      </c>
    </row>
    <row r="40" spans="1:9" x14ac:dyDescent="0.15">
      <c r="A40" s="285"/>
      <c r="B40" s="288"/>
      <c r="C40" s="6" t="s">
        <v>35</v>
      </c>
      <c r="D40" s="7"/>
      <c r="E40" s="8"/>
      <c r="F40" s="63">
        <f>うぐいす拠点!F40+みどり拠点!F40+さくらんぼ拠点!F40</f>
        <v>9538000</v>
      </c>
      <c r="G40" s="63">
        <f>うぐいす拠点!G40+みどり拠点!G40+さくらんぼ拠点!G40</f>
        <v>9330000</v>
      </c>
      <c r="H40" s="63">
        <f>うぐいす拠点!H40+みどり拠点!H40+さくらんぼ拠点!H40</f>
        <v>208000</v>
      </c>
      <c r="I40" s="50"/>
    </row>
    <row r="41" spans="1:9" x14ac:dyDescent="0.15">
      <c r="A41" s="285"/>
      <c r="B41" s="288"/>
      <c r="C41" s="6"/>
      <c r="D41" s="7" t="s">
        <v>36</v>
      </c>
      <c r="E41" s="8"/>
      <c r="F41" s="46">
        <f>うぐいす拠点!F41+みどり拠点!F41+さくらんぼ拠点!F41</f>
        <v>125000</v>
      </c>
      <c r="G41" s="46">
        <f>うぐいす拠点!G41+みどり拠点!G41+さくらんぼ拠点!G41</f>
        <v>130000</v>
      </c>
      <c r="H41" s="24">
        <f>うぐいす拠点!H41+みどり拠点!H41+さくらんぼ拠点!H41</f>
        <v>-5000</v>
      </c>
      <c r="I41" s="50"/>
    </row>
    <row r="42" spans="1:9" x14ac:dyDescent="0.15">
      <c r="A42" s="285"/>
      <c r="B42" s="288"/>
      <c r="C42" s="6"/>
      <c r="D42" s="7" t="s">
        <v>37</v>
      </c>
      <c r="E42" s="8"/>
      <c r="F42" s="46">
        <f>うぐいす拠点!F42+みどり拠点!F42+さくらんぼ拠点!F42</f>
        <v>310000</v>
      </c>
      <c r="G42" s="46">
        <f>うぐいす拠点!G42+みどり拠点!G42+さくらんぼ拠点!G42</f>
        <v>307000</v>
      </c>
      <c r="H42" s="24">
        <f>うぐいす拠点!H42+みどり拠点!H42+さくらんぼ拠点!H42</f>
        <v>3000</v>
      </c>
      <c r="I42" s="50"/>
    </row>
    <row r="43" spans="1:9" x14ac:dyDescent="0.15">
      <c r="A43" s="285"/>
      <c r="B43" s="288"/>
      <c r="C43" s="6"/>
      <c r="D43" s="7" t="s">
        <v>38</v>
      </c>
      <c r="E43" s="8"/>
      <c r="F43" s="46">
        <f>うぐいす拠点!F43+みどり拠点!F43+さくらんぼ拠点!F43</f>
        <v>1070000</v>
      </c>
      <c r="G43" s="46">
        <f>うぐいす拠点!G43+みどり拠点!G43+さくらんぼ拠点!G43</f>
        <v>1060000</v>
      </c>
      <c r="H43" s="24">
        <f>うぐいす拠点!H43+みどり拠点!H43+さくらんぼ拠点!H43</f>
        <v>10000</v>
      </c>
      <c r="I43" s="50"/>
    </row>
    <row r="44" spans="1:9" x14ac:dyDescent="0.15">
      <c r="A44" s="285"/>
      <c r="B44" s="288"/>
      <c r="C44" s="6"/>
      <c r="D44" s="7" t="s">
        <v>130</v>
      </c>
      <c r="E44" s="8"/>
      <c r="F44" s="46">
        <f>うぐいす拠点!F44+みどり拠点!F44+さくらんぼ拠点!F44</f>
        <v>250000</v>
      </c>
      <c r="G44" s="46">
        <f>うぐいす拠点!G44+みどり拠点!G44+さくらんぼ拠点!G44</f>
        <v>250000</v>
      </c>
      <c r="H44" s="24">
        <f>うぐいす拠点!H44+みどり拠点!H44+さくらんぼ拠点!H44</f>
        <v>0</v>
      </c>
      <c r="I44" s="50" t="s">
        <v>206</v>
      </c>
    </row>
    <row r="45" spans="1:9" x14ac:dyDescent="0.15">
      <c r="A45" s="285"/>
      <c r="B45" s="288"/>
      <c r="C45" s="6"/>
      <c r="D45" s="7" t="s">
        <v>39</v>
      </c>
      <c r="E45" s="8"/>
      <c r="F45" s="46">
        <f>うぐいす拠点!F45+みどり拠点!F45+さくらんぼ拠点!F45</f>
        <v>2022000</v>
      </c>
      <c r="G45" s="46">
        <f>うぐいす拠点!G45+みどり拠点!G45+さくらんぼ拠点!G45</f>
        <v>1736000</v>
      </c>
      <c r="H45" s="24">
        <f>うぐいす拠点!H45+みどり拠点!H45+さくらんぼ拠点!H45</f>
        <v>286000</v>
      </c>
      <c r="I45" s="50"/>
    </row>
    <row r="46" spans="1:9" x14ac:dyDescent="0.15">
      <c r="A46" s="285"/>
      <c r="B46" s="288"/>
      <c r="C46" s="6"/>
      <c r="D46" s="7" t="s">
        <v>129</v>
      </c>
      <c r="E46" s="8"/>
      <c r="F46" s="46">
        <f>うぐいす拠点!F46+みどり拠点!F46+さくらんぼ拠点!F46</f>
        <v>800000</v>
      </c>
      <c r="G46" s="46">
        <f>うぐいす拠点!G46+みどり拠点!G46+さくらんぼ拠点!G46</f>
        <v>790000</v>
      </c>
      <c r="H46" s="24">
        <f>うぐいす拠点!H46+みどり拠点!H46+さくらんぼ拠点!H46</f>
        <v>10000</v>
      </c>
      <c r="I46" s="50"/>
    </row>
    <row r="47" spans="1:9" x14ac:dyDescent="0.15">
      <c r="A47" s="285"/>
      <c r="B47" s="288"/>
      <c r="C47" s="6"/>
      <c r="D47" s="7" t="s">
        <v>237</v>
      </c>
      <c r="E47" s="8"/>
      <c r="F47" s="46">
        <f>うぐいす拠点!F47+みどり拠点!F47+さくらんぼ拠点!F47</f>
        <v>96000</v>
      </c>
      <c r="G47" s="46">
        <f>うぐいす拠点!G47+みどり拠点!G47+さくらんぼ拠点!G47</f>
        <v>90000</v>
      </c>
      <c r="H47" s="24">
        <f>うぐいす拠点!H47+みどり拠点!H47+さくらんぼ拠点!H47</f>
        <v>6000</v>
      </c>
      <c r="I47" s="50"/>
    </row>
    <row r="48" spans="1:9" x14ac:dyDescent="0.15">
      <c r="A48" s="285"/>
      <c r="B48" s="288"/>
      <c r="C48" s="6"/>
      <c r="D48" s="7" t="s">
        <v>40</v>
      </c>
      <c r="E48" s="8"/>
      <c r="F48" s="46">
        <f>うぐいす拠点!F48+みどり拠点!F48+さくらんぼ拠点!F48</f>
        <v>760000</v>
      </c>
      <c r="G48" s="46">
        <f>うぐいす拠点!G48+みどり拠点!G48+さくらんぼ拠点!G48</f>
        <v>760000</v>
      </c>
      <c r="H48" s="24">
        <f>うぐいす拠点!H48+みどり拠点!H48+さくらんぼ拠点!H48</f>
        <v>0</v>
      </c>
      <c r="I48" s="50"/>
    </row>
    <row r="49" spans="1:9" x14ac:dyDescent="0.15">
      <c r="A49" s="285"/>
      <c r="B49" s="288"/>
      <c r="C49" s="6"/>
      <c r="D49" s="7" t="s">
        <v>41</v>
      </c>
      <c r="E49" s="8"/>
      <c r="F49" s="46">
        <f>うぐいす拠点!F49+みどり拠点!F49+さくらんぼ拠点!F49</f>
        <v>3460000</v>
      </c>
      <c r="G49" s="46">
        <f>うぐいす拠点!G49+みどり拠点!G49+さくらんぼ拠点!G49</f>
        <v>3540000</v>
      </c>
      <c r="H49" s="24">
        <f>うぐいす拠点!H49+みどり拠点!H49+さくらんぼ拠点!H49</f>
        <v>-80000</v>
      </c>
      <c r="I49" s="50" t="s">
        <v>139</v>
      </c>
    </row>
    <row r="50" spans="1:9" x14ac:dyDescent="0.15">
      <c r="A50" s="285"/>
      <c r="B50" s="288"/>
      <c r="C50" s="69"/>
      <c r="D50" s="75" t="s">
        <v>42</v>
      </c>
      <c r="E50" s="76"/>
      <c r="F50" s="77">
        <f>うぐいす拠点!F50+みどり拠点!F50+さくらんぼ拠点!F50</f>
        <v>645000</v>
      </c>
      <c r="G50" s="77">
        <f>うぐいす拠点!G50+みどり拠点!G50+さくらんぼ拠点!G50</f>
        <v>667000</v>
      </c>
      <c r="H50" s="84">
        <f>うぐいす拠点!H50+みどり拠点!H50+さくらんぼ拠点!H50</f>
        <v>-22000</v>
      </c>
      <c r="I50" s="50" t="s">
        <v>152</v>
      </c>
    </row>
    <row r="51" spans="1:9" x14ac:dyDescent="0.15">
      <c r="A51" s="285"/>
      <c r="B51" s="288"/>
      <c r="C51" s="6" t="s">
        <v>43</v>
      </c>
      <c r="D51" s="7"/>
      <c r="E51" s="8"/>
      <c r="F51" s="63">
        <f>うぐいす拠点!F51+みどり拠点!F51+さくらんぼ拠点!F51</f>
        <v>20937000</v>
      </c>
      <c r="G51" s="63">
        <f>うぐいす拠点!G51+みどり拠点!G51+さくらんぼ拠点!G51</f>
        <v>18761000</v>
      </c>
      <c r="H51" s="63">
        <f>うぐいす拠点!H51+みどり拠点!H51+さくらんぼ拠点!H51</f>
        <v>2176000</v>
      </c>
      <c r="I51" s="50"/>
    </row>
    <row r="52" spans="1:9" x14ac:dyDescent="0.15">
      <c r="A52" s="285"/>
      <c r="B52" s="288"/>
      <c r="C52" s="6"/>
      <c r="D52" s="7" t="s">
        <v>44</v>
      </c>
      <c r="E52" s="8"/>
      <c r="F52" s="46">
        <f>うぐいす拠点!F52+みどり拠点!F52+さくらんぼ拠点!F52</f>
        <v>1680000</v>
      </c>
      <c r="G52" s="46">
        <f>うぐいす拠点!G52+みどり拠点!G52+さくらんぼ拠点!G52</f>
        <v>1680000</v>
      </c>
      <c r="H52" s="24">
        <f>うぐいす拠点!H52+みどり拠点!H52+さくらんぼ拠点!H52</f>
        <v>0</v>
      </c>
      <c r="I52" s="50" t="s">
        <v>140</v>
      </c>
    </row>
    <row r="53" spans="1:9" x14ac:dyDescent="0.15">
      <c r="A53" s="285"/>
      <c r="B53" s="288"/>
      <c r="C53" s="6"/>
      <c r="D53" s="7" t="s">
        <v>45</v>
      </c>
      <c r="E53" s="8"/>
      <c r="F53" s="46">
        <f>うぐいす拠点!F53+みどり拠点!F53+さくらんぼ拠点!F53</f>
        <v>400000</v>
      </c>
      <c r="G53" s="46">
        <f>うぐいす拠点!G53+みどり拠点!G53+さくらんぼ拠点!G53</f>
        <v>430000</v>
      </c>
      <c r="H53" s="24">
        <f>うぐいす拠点!H53+みどり拠点!H53+さくらんぼ拠点!H53</f>
        <v>-30000</v>
      </c>
      <c r="I53" s="50" t="s">
        <v>207</v>
      </c>
    </row>
    <row r="54" spans="1:9" x14ac:dyDescent="0.15">
      <c r="A54" s="285"/>
      <c r="B54" s="288"/>
      <c r="C54" s="6"/>
      <c r="D54" s="7" t="s">
        <v>46</v>
      </c>
      <c r="E54" s="8"/>
      <c r="F54" s="46">
        <f>うぐいす拠点!F54+みどり拠点!F54+さくらんぼ拠点!F54</f>
        <v>720000</v>
      </c>
      <c r="G54" s="46">
        <f>うぐいす拠点!G54+みどり拠点!G54+さくらんぼ拠点!G54</f>
        <v>790000</v>
      </c>
      <c r="H54" s="24">
        <f>うぐいす拠点!H54+みどり拠点!H54+さくらんぼ拠点!H54</f>
        <v>-70000</v>
      </c>
      <c r="I54" s="50" t="s">
        <v>150</v>
      </c>
    </row>
    <row r="55" spans="1:9" x14ac:dyDescent="0.15">
      <c r="A55" s="285"/>
      <c r="B55" s="288"/>
      <c r="C55" s="6"/>
      <c r="D55" s="7" t="s">
        <v>47</v>
      </c>
      <c r="E55" s="8"/>
      <c r="F55" s="46">
        <f>うぐいす拠点!F55+みどり拠点!F55+さくらんぼ拠点!F55</f>
        <v>1150000</v>
      </c>
      <c r="G55" s="46">
        <f>うぐいす拠点!G55+みどり拠点!G55+さくらんぼ拠点!G55</f>
        <v>1120000</v>
      </c>
      <c r="H55" s="24">
        <f>うぐいす拠点!H55+みどり拠点!H55+さくらんぼ拠点!H55</f>
        <v>30000</v>
      </c>
      <c r="I55" s="50" t="s">
        <v>142</v>
      </c>
    </row>
    <row r="56" spans="1:9" x14ac:dyDescent="0.15">
      <c r="A56" s="285"/>
      <c r="B56" s="288"/>
      <c r="C56" s="6"/>
      <c r="D56" s="7" t="s">
        <v>48</v>
      </c>
      <c r="E56" s="8"/>
      <c r="F56" s="46">
        <f>うぐいす拠点!F56+みどり拠点!F56+さくらんぼ拠点!F56</f>
        <v>0</v>
      </c>
      <c r="G56" s="46">
        <f>うぐいす拠点!G56+みどり拠点!G56+さくらんぼ拠点!G56</f>
        <v>0</v>
      </c>
      <c r="H56" s="24">
        <f>うぐいす拠点!H56+みどり拠点!H56+さくらんぼ拠点!H56</f>
        <v>0</v>
      </c>
      <c r="I56" s="50"/>
    </row>
    <row r="57" spans="1:9" x14ac:dyDescent="0.15">
      <c r="A57" s="285"/>
      <c r="B57" s="288"/>
      <c r="C57" s="6"/>
      <c r="D57" s="7" t="s">
        <v>39</v>
      </c>
      <c r="E57" s="8"/>
      <c r="F57" s="46">
        <f>うぐいす拠点!F57+みどり拠点!F57+さくらんぼ拠点!F57</f>
        <v>956000</v>
      </c>
      <c r="G57" s="46">
        <f>うぐいす拠点!G57+みどり拠点!G57+さくらんぼ拠点!G57</f>
        <v>454000</v>
      </c>
      <c r="H57" s="24">
        <f>うぐいす拠点!H57+みどり拠点!H57+さくらんぼ拠点!H57</f>
        <v>502000</v>
      </c>
      <c r="I57" s="50"/>
    </row>
    <row r="58" spans="1:9" x14ac:dyDescent="0.15">
      <c r="A58" s="285"/>
      <c r="B58" s="288"/>
      <c r="C58" s="6"/>
      <c r="D58" s="7" t="s">
        <v>49</v>
      </c>
      <c r="E58" s="8"/>
      <c r="F58" s="46">
        <f>うぐいす拠点!F58+みどり拠点!F58+さくらんぼ拠点!F58</f>
        <v>0</v>
      </c>
      <c r="G58" s="46">
        <f>うぐいす拠点!G58+みどり拠点!G58+さくらんぼ拠点!G58</f>
        <v>0</v>
      </c>
      <c r="H58" s="24">
        <f>うぐいす拠点!H58+みどり拠点!H58+さくらんぼ拠点!H58</f>
        <v>0</v>
      </c>
      <c r="I58" s="50"/>
    </row>
    <row r="59" spans="1:9" x14ac:dyDescent="0.15">
      <c r="A59" s="285"/>
      <c r="B59" s="288"/>
      <c r="C59" s="6"/>
      <c r="D59" s="7" t="s">
        <v>50</v>
      </c>
      <c r="E59" s="8"/>
      <c r="F59" s="46">
        <f>うぐいす拠点!F59+みどり拠点!F59+さくらんぼ拠点!F59</f>
        <v>1510000</v>
      </c>
      <c r="G59" s="46">
        <f>うぐいす拠点!G59+みどり拠点!G59+さくらんぼ拠点!G59</f>
        <v>1850000</v>
      </c>
      <c r="H59" s="24">
        <f>うぐいす拠点!H59+みどり拠点!H59+さくらんぼ拠点!H59</f>
        <v>-340000</v>
      </c>
      <c r="I59" s="50" t="s">
        <v>143</v>
      </c>
    </row>
    <row r="60" spans="1:9" x14ac:dyDescent="0.15">
      <c r="A60" s="285"/>
      <c r="B60" s="288"/>
      <c r="C60" s="6"/>
      <c r="D60" s="7" t="s">
        <v>51</v>
      </c>
      <c r="E60" s="8"/>
      <c r="F60" s="46">
        <f>うぐいす拠点!F60+みどり拠点!F60+さくらんぼ拠点!F60</f>
        <v>1360000</v>
      </c>
      <c r="G60" s="46">
        <f>うぐいす拠点!G60+みどり拠点!G60+さくらんぼ拠点!G60</f>
        <v>1210000</v>
      </c>
      <c r="H60" s="24">
        <f>うぐいす拠点!H60+みどり拠点!H60+さくらんぼ拠点!H60</f>
        <v>150000</v>
      </c>
      <c r="I60" s="50" t="s">
        <v>144</v>
      </c>
    </row>
    <row r="61" spans="1:9" x14ac:dyDescent="0.15">
      <c r="A61" s="285"/>
      <c r="B61" s="288"/>
      <c r="C61" s="6"/>
      <c r="D61" s="7" t="s">
        <v>52</v>
      </c>
      <c r="E61" s="8"/>
      <c r="F61" s="46">
        <f>うぐいす拠点!F61+みどり拠点!F61+さくらんぼ拠点!F61</f>
        <v>170000</v>
      </c>
      <c r="G61" s="46">
        <f>うぐいす拠点!G61+みどり拠点!G61+さくらんぼ拠点!G61</f>
        <v>168000</v>
      </c>
      <c r="H61" s="24">
        <f>うぐいす拠点!H61+みどり拠点!H61+さくらんぼ拠点!H61</f>
        <v>2000</v>
      </c>
      <c r="I61" s="50"/>
    </row>
    <row r="62" spans="1:9" x14ac:dyDescent="0.15">
      <c r="A62" s="285"/>
      <c r="B62" s="288"/>
      <c r="C62" s="6"/>
      <c r="D62" s="1" t="s">
        <v>239</v>
      </c>
      <c r="E62" s="8"/>
      <c r="F62" s="46">
        <f>うぐいす拠点!F62+みどり拠点!F62+さくらんぼ拠点!F62</f>
        <v>10000</v>
      </c>
      <c r="G62" s="46">
        <f>うぐいす拠点!G62+みどり拠点!G62+さくらんぼ拠点!G62</f>
        <v>10000</v>
      </c>
      <c r="H62" s="24">
        <f>うぐいす拠点!H62+みどり拠点!H62+さくらんぼ拠点!H62</f>
        <v>0</v>
      </c>
      <c r="I62" s="50"/>
    </row>
    <row r="63" spans="1:9" x14ac:dyDescent="0.15">
      <c r="A63" s="285"/>
      <c r="B63" s="288"/>
      <c r="C63" s="6"/>
      <c r="D63" s="7" t="s">
        <v>53</v>
      </c>
      <c r="E63" s="8"/>
      <c r="F63" s="46">
        <f>うぐいす拠点!F63+みどり拠点!F63+さくらんぼ拠点!F63</f>
        <v>2700000</v>
      </c>
      <c r="G63" s="46">
        <f>うぐいす拠点!G63+みどり拠点!G63+さくらんぼ拠点!G63</f>
        <v>2700000</v>
      </c>
      <c r="H63" s="24">
        <f>うぐいす拠点!H63+みどり拠点!H63+さくらんぼ拠点!H63</f>
        <v>0</v>
      </c>
      <c r="I63" s="50"/>
    </row>
    <row r="64" spans="1:9" x14ac:dyDescent="0.15">
      <c r="A64" s="285"/>
      <c r="B64" s="288"/>
      <c r="C64" s="6"/>
      <c r="D64" s="7" t="s">
        <v>54</v>
      </c>
      <c r="E64" s="8"/>
      <c r="F64" s="46">
        <f>うぐいす拠点!F64+みどり拠点!F64+さくらんぼ拠点!F64</f>
        <v>303000</v>
      </c>
      <c r="G64" s="46">
        <f>うぐいす拠点!G64+みどり拠点!G64+さくらんぼ拠点!G64</f>
        <v>293000</v>
      </c>
      <c r="H64" s="24">
        <f>うぐいす拠点!H64+みどり拠点!H64+さくらんぼ拠点!H64</f>
        <v>10000</v>
      </c>
      <c r="I64" s="50"/>
    </row>
    <row r="65" spans="1:9" x14ac:dyDescent="0.15">
      <c r="A65" s="285"/>
      <c r="B65" s="288"/>
      <c r="C65" s="6"/>
      <c r="D65" s="7" t="s">
        <v>55</v>
      </c>
      <c r="E65" s="8"/>
      <c r="F65" s="46">
        <f>うぐいす拠点!F65+みどり拠点!F65+さくらんぼ拠点!F65</f>
        <v>1470000</v>
      </c>
      <c r="G65" s="46">
        <f>うぐいす拠点!G65+みどり拠点!G65+さくらんぼ拠点!G65</f>
        <v>1430000</v>
      </c>
      <c r="H65" s="24">
        <f>うぐいす拠点!H65+みどり拠点!H65+さくらんぼ拠点!H65</f>
        <v>40000</v>
      </c>
      <c r="I65" s="50" t="s">
        <v>146</v>
      </c>
    </row>
    <row r="66" spans="1:9" x14ac:dyDescent="0.15">
      <c r="A66" s="285"/>
      <c r="B66" s="288"/>
      <c r="C66" s="6"/>
      <c r="D66" s="7" t="s">
        <v>56</v>
      </c>
      <c r="E66" s="8"/>
      <c r="F66" s="46">
        <f>うぐいす拠点!F66+みどり拠点!F66+さくらんぼ拠点!F66</f>
        <v>3496000</v>
      </c>
      <c r="G66" s="46">
        <f>うぐいす拠点!G66+みどり拠点!G66+さくらんぼ拠点!G66</f>
        <v>3510000</v>
      </c>
      <c r="H66" s="24">
        <f>うぐいす拠点!H66+みどり拠点!H66+さくらんぼ拠点!H66</f>
        <v>-14000</v>
      </c>
      <c r="I66" s="50" t="s">
        <v>208</v>
      </c>
    </row>
    <row r="67" spans="1:9" x14ac:dyDescent="0.15">
      <c r="A67" s="285"/>
      <c r="B67" s="288"/>
      <c r="C67" s="6"/>
      <c r="D67" s="7" t="s">
        <v>57</v>
      </c>
      <c r="E67" s="8"/>
      <c r="F67" s="46">
        <f>うぐいす拠点!F67+みどり拠点!F67+さくらんぼ拠点!F67</f>
        <v>3444000</v>
      </c>
      <c r="G67" s="46">
        <f>うぐいす拠点!G67+みどり拠点!G67+さくらんぼ拠点!G67</f>
        <v>1500000</v>
      </c>
      <c r="H67" s="24">
        <f>うぐいす拠点!H67+みどり拠点!H67+さくらんぼ拠点!H67</f>
        <v>1944000</v>
      </c>
      <c r="I67" s="50" t="s">
        <v>209</v>
      </c>
    </row>
    <row r="68" spans="1:9" x14ac:dyDescent="0.15">
      <c r="A68" s="285"/>
      <c r="B68" s="288"/>
      <c r="C68" s="6"/>
      <c r="D68" s="7" t="s">
        <v>58</v>
      </c>
      <c r="E68" s="8"/>
      <c r="F68" s="46">
        <f>うぐいす拠点!F68+みどり拠点!F68+さくらんぼ拠点!F68</f>
        <v>320000</v>
      </c>
      <c r="G68" s="46">
        <f>うぐいす拠点!G68+みどり拠点!G68+さくらんぼ拠点!G68</f>
        <v>325000</v>
      </c>
      <c r="H68" s="24">
        <f>うぐいす拠点!H68+みどり拠点!H68+さくらんぼ拠点!H68</f>
        <v>-5000</v>
      </c>
      <c r="I68" s="50" t="s">
        <v>149</v>
      </c>
    </row>
    <row r="69" spans="1:9" x14ac:dyDescent="0.15">
      <c r="A69" s="285"/>
      <c r="B69" s="288"/>
      <c r="C69" s="6"/>
      <c r="D69" s="7" t="s">
        <v>59</v>
      </c>
      <c r="E69" s="8"/>
      <c r="F69" s="46">
        <f>うぐいす拠点!F69+みどり拠点!F69+さくらんぼ拠点!F69</f>
        <v>495000</v>
      </c>
      <c r="G69" s="46">
        <f>うぐいす拠点!G69+みどり拠点!G69+さくらんぼ拠点!G69</f>
        <v>495000</v>
      </c>
      <c r="H69" s="24">
        <f>うぐいす拠点!H69+みどり拠点!H69+さくらんぼ拠点!H69</f>
        <v>0</v>
      </c>
      <c r="I69" s="50"/>
    </row>
    <row r="70" spans="1:9" x14ac:dyDescent="0.15">
      <c r="A70" s="285"/>
      <c r="B70" s="288"/>
      <c r="C70" s="6"/>
      <c r="D70" s="7" t="s">
        <v>240</v>
      </c>
      <c r="E70" s="8"/>
      <c r="F70" s="46">
        <f>うぐいす拠点!F70+みどり拠点!F70+さくらんぼ拠点!F70</f>
        <v>121000</v>
      </c>
      <c r="G70" s="46">
        <f>うぐいす拠点!G70+みどり拠点!G70+さくらんぼ拠点!G70</f>
        <v>161000</v>
      </c>
      <c r="H70" s="24">
        <f>うぐいす拠点!H70+みどり拠点!H70+さくらんぼ拠点!H70</f>
        <v>-40000</v>
      </c>
      <c r="I70" s="50"/>
    </row>
    <row r="71" spans="1:9" x14ac:dyDescent="0.15">
      <c r="A71" s="285"/>
      <c r="B71" s="288"/>
      <c r="C71" s="6"/>
      <c r="D71" s="7" t="s">
        <v>60</v>
      </c>
      <c r="E71" s="8"/>
      <c r="F71" s="46">
        <f>うぐいす拠点!F71+みどり拠点!F71+さくらんぼ拠点!F71</f>
        <v>370000</v>
      </c>
      <c r="G71" s="46">
        <f>うぐいす拠点!G71+みどり拠点!G71+さくらんぼ拠点!G71</f>
        <v>370000</v>
      </c>
      <c r="H71" s="24">
        <f>うぐいす拠点!H71+みどり拠点!H71+さくらんぼ拠点!H71</f>
        <v>0</v>
      </c>
      <c r="I71" s="50"/>
    </row>
    <row r="72" spans="1:9" x14ac:dyDescent="0.15">
      <c r="A72" s="285"/>
      <c r="B72" s="288"/>
      <c r="C72" s="69"/>
      <c r="D72" s="75" t="s">
        <v>42</v>
      </c>
      <c r="E72" s="76"/>
      <c r="F72" s="77">
        <f>うぐいす拠点!F72+みどり拠点!F72+さくらんぼ拠点!F72</f>
        <v>262000</v>
      </c>
      <c r="G72" s="77">
        <f>うぐいす拠点!G72+みどり拠点!G72+さくらんぼ拠点!G72</f>
        <v>265000</v>
      </c>
      <c r="H72" s="84">
        <f>うぐいす拠点!H72+みどり拠点!H72+さくらんぼ拠点!H72</f>
        <v>-3000</v>
      </c>
      <c r="I72" s="50"/>
    </row>
    <row r="73" spans="1:9" x14ac:dyDescent="0.15">
      <c r="A73" s="285"/>
      <c r="B73" s="288"/>
      <c r="C73" s="6" t="s">
        <v>61</v>
      </c>
      <c r="D73" s="7"/>
      <c r="E73" s="8"/>
      <c r="F73" s="64">
        <f>うぐいす拠点!F73+みどり拠点!F73+さくらんぼ拠点!F73</f>
        <v>40000000</v>
      </c>
      <c r="G73" s="64">
        <f>うぐいす拠点!G73+みどり拠点!G73+さくらんぼ拠点!G73</f>
        <v>40000000</v>
      </c>
      <c r="H73" s="63">
        <f>うぐいす拠点!H73+みどり拠点!H73+さくらんぼ拠点!H73</f>
        <v>0</v>
      </c>
      <c r="I73" s="50"/>
    </row>
    <row r="74" spans="1:9" x14ac:dyDescent="0.15">
      <c r="A74" s="285"/>
      <c r="B74" s="288"/>
      <c r="C74" s="6"/>
      <c r="D74" s="7" t="s">
        <v>62</v>
      </c>
      <c r="E74" s="8"/>
      <c r="F74" s="46">
        <f>うぐいす拠点!F74+みどり拠点!F74+さくらんぼ拠点!F74</f>
        <v>40000000</v>
      </c>
      <c r="G74" s="46">
        <f>うぐいす拠点!G74+みどり拠点!G74+さくらんぼ拠点!G74</f>
        <v>40000000</v>
      </c>
      <c r="H74" s="24">
        <f>うぐいす拠点!H74+みどり拠点!H74+さくらんぼ拠点!H74</f>
        <v>0</v>
      </c>
      <c r="I74" s="50"/>
    </row>
    <row r="75" spans="1:9" x14ac:dyDescent="0.15">
      <c r="A75" s="285"/>
      <c r="B75" s="288"/>
      <c r="C75" s="6"/>
      <c r="D75" s="7"/>
      <c r="E75" s="8" t="s">
        <v>63</v>
      </c>
      <c r="F75" s="46">
        <f>うぐいす拠点!F75+みどり拠点!F75+さくらんぼ拠点!F75</f>
        <v>40000000</v>
      </c>
      <c r="G75" s="46">
        <f>うぐいす拠点!G75+みどり拠点!G75+さくらんぼ拠点!G75</f>
        <v>40000000</v>
      </c>
      <c r="H75" s="24">
        <f>うぐいす拠点!H75+みどり拠点!H75+さくらんぼ拠点!H75</f>
        <v>0</v>
      </c>
      <c r="I75" s="50" t="s">
        <v>210</v>
      </c>
    </row>
    <row r="76" spans="1:9" x14ac:dyDescent="0.15">
      <c r="A76" s="285"/>
      <c r="B76" s="288"/>
      <c r="C76" s="6"/>
      <c r="D76" s="7"/>
      <c r="E76" s="8" t="s">
        <v>64</v>
      </c>
      <c r="F76" s="46">
        <f>うぐいす拠点!F76+みどり拠点!F76+さくらんぼ拠点!F76</f>
        <v>0</v>
      </c>
      <c r="G76" s="46">
        <f>うぐいす拠点!G76+みどり拠点!G76+さくらんぼ拠点!G76</f>
        <v>0</v>
      </c>
      <c r="H76" s="24">
        <f>うぐいす拠点!H76+みどり拠点!H76+さくらんぼ拠点!H76</f>
        <v>0</v>
      </c>
      <c r="I76" s="50"/>
    </row>
    <row r="77" spans="1:9" x14ac:dyDescent="0.15">
      <c r="A77" s="285"/>
      <c r="B77" s="288"/>
      <c r="C77" s="69"/>
      <c r="D77" s="75" t="s">
        <v>65</v>
      </c>
      <c r="E77" s="76"/>
      <c r="F77" s="77">
        <f>うぐいす拠点!F77+みどり拠点!F77+さくらんぼ拠点!F77</f>
        <v>0</v>
      </c>
      <c r="G77" s="77">
        <f>うぐいす拠点!G77+みどり拠点!G77+さくらんぼ拠点!G77</f>
        <v>0</v>
      </c>
      <c r="H77" s="84">
        <f>うぐいす拠点!H77+みどり拠点!H77+さくらんぼ拠点!H77</f>
        <v>0</v>
      </c>
      <c r="I77" s="50"/>
    </row>
    <row r="78" spans="1:9" x14ac:dyDescent="0.15">
      <c r="A78" s="285"/>
      <c r="B78" s="288"/>
      <c r="C78" s="83" t="s">
        <v>66</v>
      </c>
      <c r="D78" s="79"/>
      <c r="E78" s="80"/>
      <c r="F78" s="91">
        <f>うぐいす拠点!F78+みどり拠点!F78+さくらんぼ拠点!F78</f>
        <v>0</v>
      </c>
      <c r="G78" s="91">
        <f>うぐいす拠点!G78+みどり拠点!G78+さくらんぼ拠点!G78</f>
        <v>0</v>
      </c>
      <c r="H78" s="85">
        <f>うぐいす拠点!H78+みどり拠点!H78+さくらんぼ拠点!H78</f>
        <v>0</v>
      </c>
      <c r="I78" s="50"/>
    </row>
    <row r="79" spans="1:9" x14ac:dyDescent="0.15">
      <c r="A79" s="285"/>
      <c r="B79" s="288"/>
      <c r="C79" s="83" t="s">
        <v>67</v>
      </c>
      <c r="D79" s="79"/>
      <c r="E79" s="80"/>
      <c r="F79" s="91">
        <f>うぐいす拠点!F79+みどり拠点!F79+さくらんぼ拠点!F79</f>
        <v>0</v>
      </c>
      <c r="G79" s="91">
        <f>うぐいす拠点!G79+みどり拠点!G79+さくらんぼ拠点!G79</f>
        <v>0</v>
      </c>
      <c r="H79" s="85">
        <f>うぐいす拠点!H79+みどり拠点!H79+さくらんぼ拠点!H79</f>
        <v>0</v>
      </c>
      <c r="I79" s="50"/>
    </row>
    <row r="80" spans="1:9" x14ac:dyDescent="0.15">
      <c r="A80" s="285"/>
      <c r="B80" s="288"/>
      <c r="C80" s="6" t="s">
        <v>68</v>
      </c>
      <c r="D80" s="7"/>
      <c r="E80" s="8"/>
      <c r="F80" s="64">
        <f>うぐいす拠点!F80+みどり拠点!F80+さくらんぼ拠点!F80</f>
        <v>600000</v>
      </c>
      <c r="G80" s="64">
        <f>うぐいす拠点!G80+みどり拠点!G80+さくらんぼ拠点!G80</f>
        <v>600000</v>
      </c>
      <c r="H80" s="63">
        <f>うぐいす拠点!H80+みどり拠点!H80+さくらんぼ拠点!H80</f>
        <v>0</v>
      </c>
      <c r="I80" s="50"/>
    </row>
    <row r="81" spans="1:9" x14ac:dyDescent="0.15">
      <c r="A81" s="285"/>
      <c r="B81" s="288"/>
      <c r="C81" s="6"/>
      <c r="D81" s="7" t="s">
        <v>69</v>
      </c>
      <c r="E81" s="8"/>
      <c r="F81" s="46">
        <f>うぐいす拠点!F81+みどり拠点!F81+さくらんぼ拠点!F81</f>
        <v>0</v>
      </c>
      <c r="G81" s="46">
        <f>うぐいす拠点!G81+みどり拠点!G81+さくらんぼ拠点!G81</f>
        <v>0</v>
      </c>
      <c r="H81" s="24">
        <f>うぐいす拠点!H81+みどり拠点!H81+さくらんぼ拠点!H81</f>
        <v>0</v>
      </c>
      <c r="I81" s="50"/>
    </row>
    <row r="82" spans="1:9" x14ac:dyDescent="0.15">
      <c r="A82" s="285"/>
      <c r="B82" s="288"/>
      <c r="C82" s="6"/>
      <c r="D82" s="7" t="s">
        <v>42</v>
      </c>
      <c r="E82" s="8"/>
      <c r="F82" s="46">
        <f>うぐいす拠点!F82+みどり拠点!F82+さくらんぼ拠点!F82</f>
        <v>600000</v>
      </c>
      <c r="G82" s="46">
        <f>うぐいす拠点!G82+みどり拠点!G82+さくらんぼ拠点!G82</f>
        <v>600000</v>
      </c>
      <c r="H82" s="24">
        <f>うぐいす拠点!H82+みどり拠点!H82+さくらんぼ拠点!H82</f>
        <v>0</v>
      </c>
      <c r="I82" s="50"/>
    </row>
    <row r="83" spans="1:9" x14ac:dyDescent="0.15">
      <c r="A83" s="285"/>
      <c r="B83" s="289"/>
      <c r="C83" s="12" t="s">
        <v>70</v>
      </c>
      <c r="D83" s="11"/>
      <c r="E83" s="11"/>
      <c r="F83" s="28">
        <f>うぐいす拠点!F83+みどり拠点!F83+さくらんぼ拠点!F83</f>
        <v>208205600</v>
      </c>
      <c r="G83" s="28">
        <f>うぐいす拠点!G83+みどり拠点!G83+さくらんぼ拠点!G83</f>
        <v>202602000</v>
      </c>
      <c r="H83" s="28">
        <f>うぐいす拠点!H83+みどり拠点!H83+さくらんぼ拠点!H83</f>
        <v>5603600</v>
      </c>
      <c r="I83" s="55"/>
    </row>
    <row r="84" spans="1:9" x14ac:dyDescent="0.15">
      <c r="A84" s="286"/>
      <c r="B84" s="282" t="s">
        <v>71</v>
      </c>
      <c r="C84" s="283"/>
      <c r="D84" s="283"/>
      <c r="E84" s="284"/>
      <c r="F84" s="24">
        <f>うぐいす拠点!F84+みどり拠点!F84+さくらんぼ拠点!F84</f>
        <v>266122</v>
      </c>
      <c r="G84" s="28">
        <f>うぐいす拠点!G84+みどり拠点!G84+さくらんぼ拠点!G84</f>
        <v>6948000</v>
      </c>
      <c r="H84" s="28">
        <f>うぐいす拠点!H84+みどり拠点!H84+さくらんぼ拠点!H84</f>
        <v>-6681878</v>
      </c>
      <c r="I84" s="50"/>
    </row>
    <row r="85" spans="1:9" x14ac:dyDescent="0.15">
      <c r="A85" s="285" t="s">
        <v>72</v>
      </c>
      <c r="B85" s="287" t="s">
        <v>3</v>
      </c>
      <c r="C85" s="3" t="s">
        <v>73</v>
      </c>
      <c r="D85" s="7"/>
      <c r="E85" s="8"/>
      <c r="F85" s="45">
        <f>うぐいす拠点!F85+みどり拠点!F85+さくらんぼ拠点!F85</f>
        <v>0</v>
      </c>
      <c r="G85" s="46">
        <f>うぐいす拠点!G85+みどり拠点!G85+さくらんぼ拠点!G85</f>
        <v>0</v>
      </c>
      <c r="H85" s="24">
        <f>うぐいす拠点!H85+みどり拠点!H85+さくらんぼ拠点!H85</f>
        <v>0</v>
      </c>
      <c r="I85" s="56"/>
    </row>
    <row r="86" spans="1:9" x14ac:dyDescent="0.15">
      <c r="A86" s="285"/>
      <c r="B86" s="287"/>
      <c r="C86" s="6"/>
      <c r="D86" s="7" t="s">
        <v>73</v>
      </c>
      <c r="E86" s="8"/>
      <c r="F86" s="47">
        <f>うぐいす拠点!F86+みどり拠点!F86+さくらんぼ拠点!F86</f>
        <v>0</v>
      </c>
      <c r="G86" s="46">
        <f>うぐいす拠点!G86+みどり拠点!G86+さくらんぼ拠点!G86</f>
        <v>2550000</v>
      </c>
      <c r="H86" s="24">
        <f>うぐいす拠点!H86+みどり拠点!H86+さくらんぼ拠点!H86</f>
        <v>-2550000</v>
      </c>
      <c r="I86" s="50"/>
    </row>
    <row r="87" spans="1:9" x14ac:dyDescent="0.15">
      <c r="A87" s="285"/>
      <c r="B87" s="287"/>
      <c r="C87" s="69"/>
      <c r="D87" s="75" t="s">
        <v>74</v>
      </c>
      <c r="E87" s="76"/>
      <c r="F87" s="78">
        <f>うぐいす拠点!F87+みどり拠点!F87+さくらんぼ拠点!F87</f>
        <v>0</v>
      </c>
      <c r="G87" s="77">
        <f>うぐいす拠点!G87+みどり拠点!G87+さくらんぼ拠点!G87</f>
        <v>0</v>
      </c>
      <c r="H87" s="84">
        <f>うぐいす拠点!H87+みどり拠点!H87+さくらんぼ拠点!H87</f>
        <v>0</v>
      </c>
      <c r="I87" s="50"/>
    </row>
    <row r="88" spans="1:9" x14ac:dyDescent="0.15">
      <c r="A88" s="285"/>
      <c r="B88" s="288"/>
      <c r="C88" s="6" t="s">
        <v>75</v>
      </c>
      <c r="D88" s="7"/>
      <c r="E88" s="8"/>
      <c r="F88" s="47">
        <f>うぐいす拠点!F88+みどり拠点!F88+さくらんぼ拠点!F88</f>
        <v>0</v>
      </c>
      <c r="G88" s="46">
        <f>うぐいす拠点!G88+みどり拠点!G88+さくらんぼ拠点!G88</f>
        <v>0</v>
      </c>
      <c r="H88" s="24">
        <f>うぐいす拠点!H88+みどり拠点!H88+さくらんぼ拠点!H88</f>
        <v>0</v>
      </c>
      <c r="I88" s="50"/>
    </row>
    <row r="89" spans="1:9" x14ac:dyDescent="0.15">
      <c r="A89" s="285"/>
      <c r="B89" s="288"/>
      <c r="C89" s="6"/>
      <c r="D89" s="7" t="s">
        <v>75</v>
      </c>
      <c r="E89" s="8"/>
      <c r="F89" s="47">
        <f>うぐいす拠点!F89+みどり拠点!F89+さくらんぼ拠点!F89</f>
        <v>0</v>
      </c>
      <c r="G89" s="46">
        <f>うぐいす拠点!G89+みどり拠点!G89+さくらんぼ拠点!G89</f>
        <v>0</v>
      </c>
      <c r="H89" s="24">
        <f>うぐいす拠点!H89+みどり拠点!H89+さくらんぼ拠点!H89</f>
        <v>0</v>
      </c>
      <c r="I89" s="50"/>
    </row>
    <row r="90" spans="1:9" x14ac:dyDescent="0.15">
      <c r="A90" s="285"/>
      <c r="B90" s="288"/>
      <c r="C90" s="69"/>
      <c r="D90" s="75" t="s">
        <v>76</v>
      </c>
      <c r="E90" s="76"/>
      <c r="F90" s="78">
        <f>うぐいす拠点!F90+みどり拠点!F90+さくらんぼ拠点!F90</f>
        <v>0</v>
      </c>
      <c r="G90" s="77">
        <f>うぐいす拠点!G90+みどり拠点!G90+さくらんぼ拠点!G90</f>
        <v>0</v>
      </c>
      <c r="H90" s="84">
        <f>うぐいす拠点!H90+みどり拠点!H90+さくらんぼ拠点!H90</f>
        <v>0</v>
      </c>
      <c r="I90" s="50"/>
    </row>
    <row r="91" spans="1:9" x14ac:dyDescent="0.15">
      <c r="A91" s="285"/>
      <c r="B91" s="288"/>
      <c r="C91" s="83" t="s">
        <v>77</v>
      </c>
      <c r="D91" s="79"/>
      <c r="E91" s="80"/>
      <c r="F91" s="82">
        <f>うぐいす拠点!F91+みどり拠点!F91+さくらんぼ拠点!F91</f>
        <v>0</v>
      </c>
      <c r="G91" s="81">
        <f>うぐいす拠点!G91+みどり拠点!G91+さくらんぼ拠点!G91</f>
        <v>0</v>
      </c>
      <c r="H91" s="87">
        <f>うぐいす拠点!H91+みどり拠点!H91+さくらんぼ拠点!H91</f>
        <v>0</v>
      </c>
      <c r="I91" s="50"/>
    </row>
    <row r="92" spans="1:9" x14ac:dyDescent="0.15">
      <c r="A92" s="285"/>
      <c r="B92" s="288"/>
      <c r="C92" s="8" t="s">
        <v>78</v>
      </c>
      <c r="D92" s="8"/>
      <c r="E92" s="8"/>
      <c r="F92" s="47">
        <f>うぐいす拠点!F92+みどり拠点!F92+さくらんぼ拠点!F92</f>
        <v>0</v>
      </c>
      <c r="G92" s="46">
        <f>うぐいす拠点!G92+みどり拠点!G92+さくらんぼ拠点!G92</f>
        <v>0</v>
      </c>
      <c r="H92" s="24">
        <f>うぐいす拠点!H92+みどり拠点!H92+さくらんぼ拠点!H92</f>
        <v>0</v>
      </c>
      <c r="I92" s="50"/>
    </row>
    <row r="93" spans="1:9" x14ac:dyDescent="0.15">
      <c r="A93" s="285"/>
      <c r="B93" s="288"/>
      <c r="C93" s="7"/>
      <c r="D93" s="7" t="s">
        <v>79</v>
      </c>
      <c r="E93" s="8"/>
      <c r="F93" s="47">
        <f>うぐいす拠点!F93+みどり拠点!F93+さくらんぼ拠点!F93</f>
        <v>0</v>
      </c>
      <c r="G93" s="46">
        <f>うぐいす拠点!G93+みどり拠点!G93+さくらんぼ拠点!G93</f>
        <v>0</v>
      </c>
      <c r="H93" s="24">
        <f>うぐいす拠点!H93+みどり拠点!H93+さくらんぼ拠点!H93</f>
        <v>0</v>
      </c>
      <c r="I93" s="50"/>
    </row>
    <row r="94" spans="1:9" x14ac:dyDescent="0.15">
      <c r="A94" s="285"/>
      <c r="B94" s="288"/>
      <c r="C94" s="69"/>
      <c r="D94" s="75" t="s">
        <v>80</v>
      </c>
      <c r="E94" s="76"/>
      <c r="F94" s="78">
        <f>うぐいす拠点!F94+みどり拠点!F94+さくらんぼ拠点!F94</f>
        <v>0</v>
      </c>
      <c r="G94" s="77">
        <f>うぐいす拠点!G94+みどり拠点!G94+さくらんぼ拠点!G94</f>
        <v>0</v>
      </c>
      <c r="H94" s="84">
        <f>うぐいす拠点!H94+みどり拠点!H94+さくらんぼ拠点!H94</f>
        <v>0</v>
      </c>
      <c r="I94" s="50"/>
    </row>
    <row r="95" spans="1:9" x14ac:dyDescent="0.15">
      <c r="A95" s="285"/>
      <c r="B95" s="288"/>
      <c r="C95" s="13" t="s">
        <v>81</v>
      </c>
      <c r="D95" s="7"/>
      <c r="E95" s="8"/>
      <c r="F95" s="49">
        <f>うぐいす拠点!F95+みどり拠点!F95+さくらんぼ拠点!F95</f>
        <v>0</v>
      </c>
      <c r="G95" s="46">
        <f>うぐいす拠点!G95+みどり拠点!G95+さくらんぼ拠点!G95</f>
        <v>0</v>
      </c>
      <c r="H95" s="24">
        <f>うぐいす拠点!H95+みどり拠点!H95+さくらんぼ拠点!H95</f>
        <v>0</v>
      </c>
      <c r="I95" s="50"/>
    </row>
    <row r="96" spans="1:9" x14ac:dyDescent="0.15">
      <c r="A96" s="285"/>
      <c r="B96" s="288"/>
      <c r="C96" s="12" t="s">
        <v>82</v>
      </c>
      <c r="D96" s="12"/>
      <c r="E96" s="12"/>
      <c r="F96" s="28">
        <f>うぐいす拠点!F96+みどり拠点!F96+さくらんぼ拠点!F96</f>
        <v>0</v>
      </c>
      <c r="G96" s="28">
        <f>うぐいす拠点!G96+みどり拠点!G96+さくらんぼ拠点!G96</f>
        <v>2550000</v>
      </c>
      <c r="H96" s="28">
        <f>うぐいす拠点!H96+みどり拠点!H96+さくらんぼ拠点!H96</f>
        <v>-2550000</v>
      </c>
      <c r="I96" s="55"/>
    </row>
    <row r="97" spans="1:9" x14ac:dyDescent="0.15">
      <c r="A97" s="285"/>
      <c r="B97" s="288" t="s">
        <v>28</v>
      </c>
      <c r="C97" s="70" t="s">
        <v>83</v>
      </c>
      <c r="D97" s="71"/>
      <c r="E97" s="72"/>
      <c r="F97" s="93">
        <f>うぐいす拠点!F97+みどり拠点!F97+さくらんぼ拠点!F97</f>
        <v>0</v>
      </c>
      <c r="G97" s="94">
        <f>うぐいす拠点!G97+みどり拠点!G97+さくらんぼ拠点!G97</f>
        <v>0</v>
      </c>
      <c r="H97" s="89">
        <f>うぐいす拠点!H97+みどり拠点!H97+さくらんぼ拠点!H97</f>
        <v>0</v>
      </c>
      <c r="I97" s="50"/>
    </row>
    <row r="98" spans="1:9" x14ac:dyDescent="0.15">
      <c r="A98" s="285"/>
      <c r="B98" s="288"/>
      <c r="C98" s="6" t="s">
        <v>84</v>
      </c>
      <c r="D98" s="7"/>
      <c r="E98" s="8"/>
      <c r="F98" s="47">
        <f>うぐいす拠点!F98+みどり拠点!F98+さくらんぼ拠点!F98</f>
        <v>0</v>
      </c>
      <c r="G98" s="46">
        <f>うぐいす拠点!G98+みどり拠点!G98+さくらんぼ拠点!G98</f>
        <v>5740000</v>
      </c>
      <c r="H98" s="24">
        <f>うぐいす拠点!H98+みどり拠点!H98+さくらんぼ拠点!H98</f>
        <v>-5740000</v>
      </c>
      <c r="I98" s="50"/>
    </row>
    <row r="99" spans="1:9" x14ac:dyDescent="0.15">
      <c r="A99" s="285"/>
      <c r="B99" s="288"/>
      <c r="C99" s="6"/>
      <c r="D99" s="7" t="s">
        <v>85</v>
      </c>
      <c r="E99" s="8"/>
      <c r="F99" s="47">
        <f>うぐいす拠点!F99+みどり拠点!F99+さくらんぼ拠点!F99</f>
        <v>0</v>
      </c>
      <c r="G99" s="46">
        <f>うぐいす拠点!G99+みどり拠点!G99+さくらんぼ拠点!G99</f>
        <v>0</v>
      </c>
      <c r="H99" s="24">
        <f>うぐいす拠点!H99+みどり拠点!H99+さくらんぼ拠点!H99</f>
        <v>0</v>
      </c>
      <c r="I99" s="50"/>
    </row>
    <row r="100" spans="1:9" x14ac:dyDescent="0.15">
      <c r="A100" s="285"/>
      <c r="B100" s="288"/>
      <c r="C100" s="6"/>
      <c r="D100" s="7" t="s">
        <v>86</v>
      </c>
      <c r="E100" s="8"/>
      <c r="F100" s="47">
        <f>うぐいす拠点!F100+みどり拠点!F100+さくらんぼ拠点!F100</f>
        <v>0</v>
      </c>
      <c r="G100" s="46">
        <f>うぐいす拠点!G100+みどり拠点!G100+さくらんぼ拠点!G100</f>
        <v>5890000</v>
      </c>
      <c r="H100" s="24">
        <f>うぐいす拠点!H100+みどり拠点!H100+さくらんぼ拠点!H100</f>
        <v>-5890000</v>
      </c>
      <c r="I100" s="50"/>
    </row>
    <row r="101" spans="1:9" x14ac:dyDescent="0.15">
      <c r="A101" s="285"/>
      <c r="B101" s="288"/>
      <c r="C101" s="6"/>
      <c r="D101" s="7" t="s">
        <v>87</v>
      </c>
      <c r="E101" s="8"/>
      <c r="F101" s="47">
        <f>うぐいす拠点!F101+みどり拠点!F101+さくらんぼ拠点!F101</f>
        <v>0</v>
      </c>
      <c r="G101" s="46">
        <f>うぐいす拠点!G101+みどり拠点!G101+さくらんぼ拠点!G101</f>
        <v>4350000</v>
      </c>
      <c r="H101" s="24">
        <f>うぐいす拠点!H101+みどり拠点!H101+さくらんぼ拠点!H101</f>
        <v>-4350000</v>
      </c>
      <c r="I101" s="50"/>
    </row>
    <row r="102" spans="1:9" x14ac:dyDescent="0.15">
      <c r="A102" s="285"/>
      <c r="B102" s="288"/>
      <c r="C102" s="6"/>
      <c r="D102" s="7" t="s">
        <v>88</v>
      </c>
      <c r="E102" s="8"/>
      <c r="F102" s="47">
        <f>うぐいす拠点!F102+みどり拠点!F102+さくらんぼ拠点!F102</f>
        <v>0</v>
      </c>
      <c r="G102" s="46">
        <f>うぐいす拠点!G102+みどり拠点!G102+さくらんぼ拠点!G102</f>
        <v>150000</v>
      </c>
      <c r="H102" s="24">
        <f>うぐいす拠点!H102+みどり拠点!H102+さくらんぼ拠点!H102</f>
        <v>-150000</v>
      </c>
      <c r="I102" s="50"/>
    </row>
    <row r="103" spans="1:9" x14ac:dyDescent="0.15">
      <c r="A103" s="285"/>
      <c r="B103" s="288"/>
      <c r="C103" s="69"/>
      <c r="D103" s="75" t="s">
        <v>241</v>
      </c>
      <c r="E103" s="76"/>
      <c r="F103" s="78">
        <f>うぐいす拠点!F103+みどり拠点!F103+さくらんぼ拠点!F103</f>
        <v>0</v>
      </c>
      <c r="G103" s="77">
        <f>うぐいす拠点!G103+みどり拠点!G103+さくらんぼ拠点!G103</f>
        <v>0</v>
      </c>
      <c r="H103" s="84">
        <f>うぐいす拠点!H103+みどり拠点!H103+さくらんぼ拠点!H103</f>
        <v>0</v>
      </c>
      <c r="I103" s="50"/>
    </row>
    <row r="104" spans="1:9" x14ac:dyDescent="0.15">
      <c r="A104" s="285"/>
      <c r="B104" s="288"/>
      <c r="C104" s="83" t="s">
        <v>89</v>
      </c>
      <c r="D104" s="79"/>
      <c r="E104" s="80"/>
      <c r="F104" s="82">
        <f>うぐいす拠点!F104+みどり拠点!F104+さくらんぼ拠点!F104</f>
        <v>0</v>
      </c>
      <c r="G104" s="81">
        <f>うぐいす拠点!G104+みどり拠点!G104+さくらんぼ拠点!G104</f>
        <v>0</v>
      </c>
      <c r="H104" s="87">
        <f>うぐいす拠点!H104+みどり拠点!H104+さくらんぼ拠点!H104</f>
        <v>0</v>
      </c>
      <c r="I104" s="50"/>
    </row>
    <row r="105" spans="1:9" x14ac:dyDescent="0.15">
      <c r="A105" s="285"/>
      <c r="B105" s="288"/>
      <c r="C105" s="83" t="s">
        <v>90</v>
      </c>
      <c r="D105" s="79"/>
      <c r="E105" s="80"/>
      <c r="F105" s="82">
        <f>うぐいす拠点!F105+みどり拠点!F105+さくらんぼ拠点!F105</f>
        <v>0</v>
      </c>
      <c r="G105" s="81">
        <f>うぐいす拠点!G105+みどり拠点!G105+さくらんぼ拠点!G105</f>
        <v>0</v>
      </c>
      <c r="H105" s="87">
        <f>うぐいす拠点!H105+みどり拠点!H105+さくらんぼ拠点!H105</f>
        <v>0</v>
      </c>
      <c r="I105" s="50"/>
    </row>
    <row r="106" spans="1:9" x14ac:dyDescent="0.15">
      <c r="A106" s="285"/>
      <c r="B106" s="288"/>
      <c r="C106" s="13" t="s">
        <v>91</v>
      </c>
      <c r="D106" s="14"/>
      <c r="E106" s="15"/>
      <c r="F106" s="47">
        <f>うぐいす拠点!F106+みどり拠点!F106+さくらんぼ拠点!F106</f>
        <v>0</v>
      </c>
      <c r="G106" s="46">
        <f>うぐいす拠点!G106+みどり拠点!G106+さくらんぼ拠点!G106</f>
        <v>0</v>
      </c>
      <c r="H106" s="24">
        <f>うぐいす拠点!H106+みどり拠点!H106+さくらんぼ拠点!H106</f>
        <v>0</v>
      </c>
      <c r="I106" s="50"/>
    </row>
    <row r="107" spans="1:9" x14ac:dyDescent="0.15">
      <c r="A107" s="285"/>
      <c r="B107" s="289"/>
      <c r="C107" s="8" t="s">
        <v>92</v>
      </c>
      <c r="D107" s="8"/>
      <c r="E107" s="8"/>
      <c r="F107" s="28">
        <f>うぐいす拠点!F107+みどり拠点!F107+さくらんぼ拠点!F107</f>
        <v>0</v>
      </c>
      <c r="G107" s="28">
        <f>うぐいす拠点!G107+みどり拠点!G107+さくらんぼ拠点!G107</f>
        <v>10390000</v>
      </c>
      <c r="H107" s="28">
        <f>うぐいす拠点!H107+みどり拠点!H107+さくらんぼ拠点!H107</f>
        <v>-10390000</v>
      </c>
      <c r="I107" s="55"/>
    </row>
    <row r="108" spans="1:9" x14ac:dyDescent="0.15">
      <c r="A108" s="286"/>
      <c r="B108" s="282" t="s">
        <v>93</v>
      </c>
      <c r="C108" s="283"/>
      <c r="D108" s="283"/>
      <c r="E108" s="284"/>
      <c r="F108" s="28">
        <f>うぐいす拠点!F108+みどり拠点!F108+さくらんぼ拠点!F108</f>
        <v>0</v>
      </c>
      <c r="G108" s="28">
        <f>うぐいす拠点!G108+みどり拠点!G108+さくらんぼ拠点!G108</f>
        <v>-7840000</v>
      </c>
      <c r="H108" s="28">
        <f>うぐいす拠点!H108+みどり拠点!H108+さくらんぼ拠点!H108</f>
        <v>7840000</v>
      </c>
      <c r="I108" s="55"/>
    </row>
    <row r="109" spans="1:9" x14ac:dyDescent="0.15">
      <c r="A109" s="285" t="s">
        <v>94</v>
      </c>
      <c r="B109" s="287" t="s">
        <v>3</v>
      </c>
      <c r="C109" s="3" t="s">
        <v>95</v>
      </c>
      <c r="D109" s="7"/>
      <c r="E109" s="8"/>
      <c r="F109" s="47">
        <f>うぐいす拠点!F109+みどり拠点!F109+さくらんぼ拠点!F109</f>
        <v>0</v>
      </c>
      <c r="G109" s="46">
        <f>うぐいす拠点!G109+みどり拠点!G109+さくらんぼ拠点!G109</f>
        <v>0</v>
      </c>
      <c r="H109" s="24">
        <f>うぐいす拠点!H109+みどり拠点!H109+さくらんぼ拠点!H109</f>
        <v>0</v>
      </c>
      <c r="I109" s="50"/>
    </row>
    <row r="110" spans="1:9" x14ac:dyDescent="0.15">
      <c r="A110" s="285"/>
      <c r="B110" s="288"/>
      <c r="C110" s="6" t="s">
        <v>96</v>
      </c>
      <c r="D110" s="7"/>
      <c r="E110" s="8"/>
      <c r="F110" s="47">
        <f>うぐいす拠点!F110+みどり拠点!F110+さくらんぼ拠点!F110</f>
        <v>0</v>
      </c>
      <c r="G110" s="46">
        <f>うぐいす拠点!G110+みどり拠点!G110+さくらんぼ拠点!G110</f>
        <v>0</v>
      </c>
      <c r="H110" s="24">
        <f>うぐいす拠点!H110+みどり拠点!H110+さくらんぼ拠点!H110</f>
        <v>0</v>
      </c>
      <c r="I110" s="50"/>
    </row>
    <row r="111" spans="1:9" x14ac:dyDescent="0.15">
      <c r="A111" s="285"/>
      <c r="B111" s="288"/>
      <c r="C111" s="6" t="s">
        <v>97</v>
      </c>
      <c r="D111" s="7"/>
      <c r="E111" s="8"/>
      <c r="F111" s="47">
        <f>うぐいす拠点!F111+みどり拠点!F111+さくらんぼ拠点!F111</f>
        <v>0</v>
      </c>
      <c r="G111" s="46">
        <f>うぐいす拠点!G111+みどり拠点!G111+さくらんぼ拠点!G111</f>
        <v>4500000</v>
      </c>
      <c r="H111" s="24">
        <f>うぐいす拠点!H111+みどり拠点!H111+さくらんぼ拠点!H111</f>
        <v>-4500000</v>
      </c>
      <c r="I111" s="50"/>
    </row>
    <row r="112" spans="1:9" x14ac:dyDescent="0.15">
      <c r="A112" s="285"/>
      <c r="B112" s="288"/>
      <c r="C112" s="6" t="s">
        <v>98</v>
      </c>
      <c r="D112" s="7"/>
      <c r="E112" s="8"/>
      <c r="F112" s="47">
        <f>うぐいす拠点!F112+みどり拠点!F112+さくらんぼ拠点!F112</f>
        <v>0</v>
      </c>
      <c r="G112" s="46">
        <f>うぐいす拠点!G112+みどり拠点!G112+さくらんぼ拠点!G112</f>
        <v>0</v>
      </c>
      <c r="H112" s="24">
        <f>うぐいす拠点!H112+みどり拠点!H112+さくらんぼ拠点!H112</f>
        <v>0</v>
      </c>
      <c r="I112" s="50"/>
    </row>
    <row r="113" spans="1:9" x14ac:dyDescent="0.15">
      <c r="A113" s="285"/>
      <c r="B113" s="288"/>
      <c r="C113" s="6" t="s">
        <v>99</v>
      </c>
      <c r="D113" s="7"/>
      <c r="E113" s="8"/>
      <c r="F113" s="47">
        <f>うぐいす拠点!F113+みどり拠点!F113+さくらんぼ拠点!F113</f>
        <v>0</v>
      </c>
      <c r="G113" s="46">
        <f>うぐいす拠点!G113+みどり拠点!G113+さくらんぼ拠点!G113</f>
        <v>0</v>
      </c>
      <c r="H113" s="24">
        <f>うぐいす拠点!H113+みどり拠点!H113+さくらんぼ拠点!H113</f>
        <v>0</v>
      </c>
      <c r="I113" s="50"/>
    </row>
    <row r="114" spans="1:9" x14ac:dyDescent="0.15">
      <c r="A114" s="285"/>
      <c r="B114" s="288"/>
      <c r="C114" s="6" t="s">
        <v>100</v>
      </c>
      <c r="D114" s="7"/>
      <c r="E114" s="8"/>
      <c r="F114" s="47">
        <f>うぐいす拠点!F114+みどり拠点!F114+さくらんぼ拠点!F114</f>
        <v>5092000</v>
      </c>
      <c r="G114" s="46">
        <f>うぐいす拠点!G114+みどり拠点!G114+さくらんぼ拠点!G114</f>
        <v>14100000</v>
      </c>
      <c r="H114" s="24">
        <f>うぐいす拠点!H114+みどり拠点!H114+さくらんぼ拠点!H114</f>
        <v>-9008000</v>
      </c>
      <c r="I114" s="50" t="s">
        <v>255</v>
      </c>
    </row>
    <row r="115" spans="1:9" x14ac:dyDescent="0.15">
      <c r="A115" s="285"/>
      <c r="B115" s="288"/>
      <c r="C115" s="6" t="s">
        <v>195</v>
      </c>
      <c r="D115" s="7"/>
      <c r="E115" s="8"/>
      <c r="F115" s="47">
        <f>うぐいす拠点!F115+みどり拠点!F115+さくらんぼ拠点!F115</f>
        <v>6224000</v>
      </c>
      <c r="G115" s="46">
        <f>うぐいす拠点!G115+みどり拠点!G115+さくらんぼ拠点!G115</f>
        <v>8920000</v>
      </c>
      <c r="H115" s="24">
        <f>うぐいす拠点!H115+みどり拠点!H115+さくらんぼ拠点!H115</f>
        <v>-2696000</v>
      </c>
      <c r="I115" s="50" t="s">
        <v>254</v>
      </c>
    </row>
    <row r="116" spans="1:9" x14ac:dyDescent="0.15">
      <c r="A116" s="285"/>
      <c r="B116" s="288"/>
      <c r="C116" s="13" t="s">
        <v>101</v>
      </c>
      <c r="D116" s="14"/>
      <c r="E116" s="15"/>
      <c r="F116" s="47">
        <f>うぐいす拠点!F116+みどり拠点!F116+さくらんぼ拠点!F116</f>
        <v>0</v>
      </c>
      <c r="G116" s="46">
        <f>うぐいす拠点!G116+みどり拠点!G116+さくらんぼ拠点!G116</f>
        <v>0</v>
      </c>
      <c r="H116" s="24">
        <f>うぐいす拠点!H116+みどり拠点!H116+さくらんぼ拠点!H116</f>
        <v>0</v>
      </c>
      <c r="I116" s="50"/>
    </row>
    <row r="117" spans="1:9" x14ac:dyDescent="0.15">
      <c r="A117" s="285"/>
      <c r="B117" s="288"/>
      <c r="C117" s="16" t="s">
        <v>102</v>
      </c>
      <c r="D117" s="16"/>
      <c r="E117" s="16"/>
      <c r="F117" s="28">
        <f>うぐいす拠点!F117+みどり拠点!F117+さくらんぼ拠点!F117</f>
        <v>11316000</v>
      </c>
      <c r="G117" s="28">
        <f>うぐいす拠点!G117+みどり拠点!G117+さくらんぼ拠点!G117</f>
        <v>27520000</v>
      </c>
      <c r="H117" s="28">
        <f>うぐいす拠点!H117+みどり拠点!H117+さくらんぼ拠点!H117</f>
        <v>-16204000</v>
      </c>
      <c r="I117" s="55"/>
    </row>
    <row r="118" spans="1:9" x14ac:dyDescent="0.15">
      <c r="A118" s="285"/>
      <c r="B118" s="288" t="s">
        <v>28</v>
      </c>
      <c r="C118" s="3" t="s">
        <v>103</v>
      </c>
      <c r="D118" s="7"/>
      <c r="E118" s="8"/>
      <c r="F118" s="47">
        <f>うぐいす拠点!F118+みどり拠点!F118+さくらんぼ拠点!F118</f>
        <v>0</v>
      </c>
      <c r="G118" s="46">
        <f>うぐいす拠点!G118+みどり拠点!G118+さくらんぼ拠点!G118</f>
        <v>0</v>
      </c>
      <c r="H118" s="24">
        <f>うぐいす拠点!H118+みどり拠点!H118+さくらんぼ拠点!H118</f>
        <v>0</v>
      </c>
      <c r="I118" s="50"/>
    </row>
    <row r="119" spans="1:9" x14ac:dyDescent="0.15">
      <c r="A119" s="285"/>
      <c r="B119" s="288"/>
      <c r="C119" s="6" t="s">
        <v>104</v>
      </c>
      <c r="D119" s="7"/>
      <c r="E119" s="8"/>
      <c r="F119" s="47">
        <f>うぐいす拠点!F119+みどり拠点!F119+さくらんぼ拠点!F119</f>
        <v>216000</v>
      </c>
      <c r="G119" s="46">
        <f>うぐいす拠点!G119+みどり拠点!G119+さくらんぼ拠点!G119</f>
        <v>16000000</v>
      </c>
      <c r="H119" s="24">
        <f>うぐいす拠点!H119+みどり拠点!H119+さくらんぼ拠点!H119</f>
        <v>-15784000</v>
      </c>
      <c r="I119" s="50" t="s">
        <v>253</v>
      </c>
    </row>
    <row r="120" spans="1:9" x14ac:dyDescent="0.15">
      <c r="A120" s="285"/>
      <c r="B120" s="288"/>
      <c r="C120" s="6" t="s">
        <v>105</v>
      </c>
      <c r="D120" s="7"/>
      <c r="E120" s="8"/>
      <c r="F120" s="47">
        <f>うぐいす拠点!F120+みどり拠点!F120+さくらんぼ拠点!F120</f>
        <v>0</v>
      </c>
      <c r="G120" s="46">
        <f>うぐいす拠点!G120+みどり拠点!G120+さくらんぼ拠点!G120</f>
        <v>0</v>
      </c>
      <c r="H120" s="24">
        <f>うぐいす拠点!H120+みどり拠点!H120+さくらんぼ拠点!H120</f>
        <v>0</v>
      </c>
      <c r="I120" s="50"/>
    </row>
    <row r="121" spans="1:9" x14ac:dyDescent="0.15">
      <c r="A121" s="285"/>
      <c r="B121" s="288"/>
      <c r="C121" s="6" t="s">
        <v>106</v>
      </c>
      <c r="D121" s="7"/>
      <c r="E121" s="8"/>
      <c r="F121" s="47">
        <f>うぐいす拠点!F121+みどり拠点!F121+さくらんぼ拠点!F121</f>
        <v>0</v>
      </c>
      <c r="G121" s="46">
        <f>うぐいす拠点!G121+みどり拠点!G121+さくらんぼ拠点!G121</f>
        <v>0</v>
      </c>
      <c r="H121" s="24">
        <f>うぐいす拠点!H121+みどり拠点!H121+さくらんぼ拠点!H121</f>
        <v>0</v>
      </c>
      <c r="I121" s="50"/>
    </row>
    <row r="122" spans="1:9" x14ac:dyDescent="0.15">
      <c r="A122" s="285"/>
      <c r="B122" s="288"/>
      <c r="C122" s="6" t="s">
        <v>107</v>
      </c>
      <c r="D122" s="7"/>
      <c r="E122" s="8"/>
      <c r="F122" s="47">
        <f>うぐいす拠点!F122+みどり拠点!F122+さくらんぼ拠点!F122</f>
        <v>5092000</v>
      </c>
      <c r="G122" s="46">
        <f>うぐいす拠点!G122+みどり拠点!G122+さくらんぼ拠点!G122</f>
        <v>14100000</v>
      </c>
      <c r="H122" s="24">
        <f>うぐいす拠点!H122+みどり拠点!H122+さくらんぼ拠点!H122</f>
        <v>-9008000</v>
      </c>
      <c r="I122" s="50" t="s">
        <v>255</v>
      </c>
    </row>
    <row r="123" spans="1:9" x14ac:dyDescent="0.15">
      <c r="A123" s="285"/>
      <c r="B123" s="289"/>
      <c r="C123" s="6" t="s">
        <v>182</v>
      </c>
      <c r="D123" s="7"/>
      <c r="E123" s="8"/>
      <c r="F123" s="47">
        <f>うぐいす拠点!F123+みどり拠点!F123+さくらんぼ拠点!F123</f>
        <v>6224000</v>
      </c>
      <c r="G123" s="46">
        <f>うぐいす拠点!G123+みどり拠点!G123+さくらんぼ拠点!G123</f>
        <v>8920000</v>
      </c>
      <c r="H123" s="24">
        <f>うぐいす拠点!H123+みどり拠点!H123+さくらんぼ拠点!H123</f>
        <v>-2696000</v>
      </c>
      <c r="I123" s="50" t="s">
        <v>254</v>
      </c>
    </row>
    <row r="124" spans="1:9" x14ac:dyDescent="0.15">
      <c r="A124" s="285"/>
      <c r="B124" s="289"/>
      <c r="C124" s="13" t="s">
        <v>108</v>
      </c>
      <c r="D124" s="14"/>
      <c r="E124" s="15"/>
      <c r="F124" s="47">
        <f>うぐいす拠点!F124+みどり拠点!F124+さくらんぼ拠点!F124</f>
        <v>0</v>
      </c>
      <c r="G124" s="46">
        <f>うぐいす拠点!G124+みどり拠点!G124+さくらんぼ拠点!G124</f>
        <v>0</v>
      </c>
      <c r="H124" s="24">
        <f>うぐいす拠点!H124+みどり拠点!H124+さくらんぼ拠点!H124</f>
        <v>0</v>
      </c>
      <c r="I124" s="57"/>
    </row>
    <row r="125" spans="1:9" x14ac:dyDescent="0.15">
      <c r="A125" s="285"/>
      <c r="B125" s="289"/>
      <c r="C125" s="12" t="s">
        <v>109</v>
      </c>
      <c r="D125" s="12"/>
      <c r="E125" s="12"/>
      <c r="F125" s="28">
        <f>うぐいす拠点!F125+みどり拠点!F125+さくらんぼ拠点!F125</f>
        <v>11532000</v>
      </c>
      <c r="G125" s="28">
        <f>うぐいす拠点!G125+みどり拠点!G125+さくらんぼ拠点!G125</f>
        <v>39020000</v>
      </c>
      <c r="H125" s="28">
        <f>うぐいす拠点!H125+みどり拠点!H125+さくらんぼ拠点!H125</f>
        <v>-27488000</v>
      </c>
      <c r="I125" s="50"/>
    </row>
    <row r="126" spans="1:9" x14ac:dyDescent="0.15">
      <c r="A126" s="285"/>
      <c r="B126" s="282" t="s">
        <v>110</v>
      </c>
      <c r="C126" s="283"/>
      <c r="D126" s="283"/>
      <c r="E126" s="284"/>
      <c r="F126" s="28">
        <f>うぐいす拠点!F126+みどり拠点!F126+さくらんぼ拠点!F126</f>
        <v>-216000</v>
      </c>
      <c r="G126" s="28">
        <f>うぐいす拠点!G126+みどり拠点!G126+さくらんぼ拠点!G126</f>
        <v>-11500000</v>
      </c>
      <c r="H126" s="28">
        <f>うぐいす拠点!H126+みどり拠点!H126+さくらんぼ拠点!H126</f>
        <v>11284000</v>
      </c>
      <c r="I126" s="55"/>
    </row>
    <row r="127" spans="1:9" x14ac:dyDescent="0.15">
      <c r="A127" s="41" t="s">
        <v>111</v>
      </c>
      <c r="B127" s="42"/>
      <c r="C127" s="43"/>
      <c r="D127" s="43"/>
      <c r="E127" s="43"/>
      <c r="F127" s="29">
        <f>うぐいす拠点!F127+みどり拠点!F127+さくらんぼ拠点!F127</f>
        <v>15450122</v>
      </c>
      <c r="G127" s="29">
        <f>うぐいす拠点!G127+みどり拠点!G127+さくらんぼ拠点!G127</f>
        <v>23544664</v>
      </c>
      <c r="H127" s="29">
        <f>うぐいす拠点!H127+みどり拠点!H127+さくらんぼ拠点!H127</f>
        <v>-8094542</v>
      </c>
      <c r="I127" s="55"/>
    </row>
    <row r="128" spans="1:9" x14ac:dyDescent="0.15">
      <c r="A128" s="290" t="s">
        <v>112</v>
      </c>
      <c r="B128" s="291"/>
      <c r="C128" s="291"/>
      <c r="D128" s="291"/>
      <c r="E128" s="292"/>
      <c r="F128" s="29">
        <f>うぐいす拠点!F128+みどり拠点!F128+さくらんぼ拠点!F128</f>
        <v>-15400000</v>
      </c>
      <c r="G128" s="29">
        <f>うぐいす拠点!G128+みどり拠点!G128+さくらんぼ拠点!G128</f>
        <v>-35936664</v>
      </c>
      <c r="H128" s="29">
        <f>うぐいす拠点!H128+みどり拠点!H128+さくらんぼ拠点!H128</f>
        <v>20536664</v>
      </c>
      <c r="I128" s="57"/>
    </row>
    <row r="129" spans="1:9" x14ac:dyDescent="0.15">
      <c r="A129" s="41" t="s">
        <v>113</v>
      </c>
      <c r="B129" s="42"/>
      <c r="C129" s="43"/>
      <c r="D129" s="43"/>
      <c r="E129" s="43"/>
      <c r="F129" s="28">
        <f>うぐいす拠点!F129+みどり拠点!F129+さくらんぼ拠点!F129</f>
        <v>34240000</v>
      </c>
      <c r="G129" s="28">
        <f>うぐいす拠点!G129+みどり拠点!G129+さくらんぼ拠点!G129</f>
        <v>70176664</v>
      </c>
      <c r="H129" s="28">
        <f>うぐいす拠点!H129+みどり拠点!H129+さくらんぼ拠点!H129</f>
        <v>-35936664</v>
      </c>
      <c r="I129" s="55"/>
    </row>
    <row r="130" spans="1:9" x14ac:dyDescent="0.15">
      <c r="A130" s="282" t="s">
        <v>114</v>
      </c>
      <c r="B130" s="283"/>
      <c r="C130" s="283"/>
      <c r="D130" s="283"/>
      <c r="E130" s="284"/>
      <c r="F130" s="28">
        <f>うぐいす拠点!F130+みどり拠点!F130+さくらんぼ拠点!F130</f>
        <v>18840000</v>
      </c>
      <c r="G130" s="28">
        <f>うぐいす拠点!G130+みどり拠点!G130+さくらんぼ拠点!G130</f>
        <v>34240000</v>
      </c>
      <c r="H130" s="28">
        <f>うぐいす拠点!H130+みどり拠点!H130+さくらんぼ拠点!H130</f>
        <v>-15400000</v>
      </c>
      <c r="I130" s="57"/>
    </row>
    <row r="131" spans="1:9" x14ac:dyDescent="0.15">
      <c r="F131" s="30"/>
      <c r="G131" s="30"/>
      <c r="H131" s="30"/>
      <c r="I131" s="60"/>
    </row>
    <row r="132" spans="1:9" x14ac:dyDescent="0.15">
      <c r="A132" s="1" t="s">
        <v>125</v>
      </c>
    </row>
    <row r="134" spans="1:9" x14ac:dyDescent="0.15">
      <c r="A134" s="23"/>
    </row>
    <row r="135" spans="1:9" x14ac:dyDescent="0.15">
      <c r="A135" s="23"/>
    </row>
    <row r="136" spans="1:9" x14ac:dyDescent="0.15">
      <c r="A136" s="23"/>
    </row>
  </sheetData>
  <mergeCells count="17">
    <mergeCell ref="A2:I2"/>
    <mergeCell ref="A3:I3"/>
    <mergeCell ref="A5:C5"/>
    <mergeCell ref="A6:A84"/>
    <mergeCell ref="B6:B32"/>
    <mergeCell ref="B33:B83"/>
    <mergeCell ref="B84:E84"/>
    <mergeCell ref="A130:E130"/>
    <mergeCell ref="A85:A108"/>
    <mergeCell ref="B85:B96"/>
    <mergeCell ref="B97:B107"/>
    <mergeCell ref="B108:E108"/>
    <mergeCell ref="A109:A126"/>
    <mergeCell ref="B109:B117"/>
    <mergeCell ref="B118:B125"/>
    <mergeCell ref="B126:E126"/>
    <mergeCell ref="A128:E128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V136"/>
  <sheetViews>
    <sheetView topLeftCell="A97" zoomScaleNormal="100" workbookViewId="0">
      <selection activeCell="G129" sqref="G129"/>
    </sheetView>
  </sheetViews>
  <sheetFormatPr defaultRowHeight="12" x14ac:dyDescent="0.15"/>
  <cols>
    <col min="1" max="2" width="2.625" style="1" customWidth="1"/>
    <col min="3" max="4" width="2.625" style="23" customWidth="1"/>
    <col min="5" max="5" width="21.25" style="23" customWidth="1"/>
    <col min="6" max="9" width="10.625" style="131" customWidth="1"/>
    <col min="10" max="10" width="11.875" style="132" hidden="1" customWidth="1"/>
    <col min="11" max="12" width="10.625" style="131" customWidth="1"/>
    <col min="13" max="16384" width="9" style="1"/>
  </cols>
  <sheetData>
    <row r="1" spans="1:22" ht="13.5" x14ac:dyDescent="0.15">
      <c r="A1" s="32" t="s">
        <v>220</v>
      </c>
    </row>
    <row r="2" spans="1:22" ht="18" customHeight="1" x14ac:dyDescent="0.15">
      <c r="A2" s="293" t="s">
        <v>232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22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N3" s="182"/>
      <c r="O3" s="182"/>
      <c r="P3" s="182"/>
      <c r="Q3" s="182"/>
      <c r="R3" s="182"/>
      <c r="S3" s="182"/>
      <c r="T3" s="182"/>
      <c r="U3" s="182"/>
      <c r="V3" s="182"/>
    </row>
    <row r="4" spans="1:22" x14ac:dyDescent="0.15">
      <c r="L4" s="58" t="s">
        <v>0</v>
      </c>
    </row>
    <row r="5" spans="1:22" x14ac:dyDescent="0.15">
      <c r="A5" s="312" t="s">
        <v>1</v>
      </c>
      <c r="B5" s="313"/>
      <c r="C5" s="313"/>
      <c r="D5" s="109"/>
      <c r="E5" s="109"/>
      <c r="F5" s="178" t="s">
        <v>212</v>
      </c>
      <c r="G5" s="179" t="s">
        <v>213</v>
      </c>
      <c r="H5" s="180" t="s">
        <v>214</v>
      </c>
      <c r="I5" s="180" t="s">
        <v>215</v>
      </c>
      <c r="J5" s="181" t="s">
        <v>218</v>
      </c>
      <c r="K5" s="180" t="s">
        <v>216</v>
      </c>
      <c r="L5" s="180" t="s">
        <v>217</v>
      </c>
    </row>
    <row r="6" spans="1:22" x14ac:dyDescent="0.15">
      <c r="A6" s="297" t="s">
        <v>2</v>
      </c>
      <c r="B6" s="300" t="s">
        <v>3</v>
      </c>
      <c r="C6" s="110" t="s">
        <v>4</v>
      </c>
      <c r="D6" s="111"/>
      <c r="E6" s="112"/>
      <c r="F6" s="133">
        <f>うぐいす拠点!F6</f>
        <v>0</v>
      </c>
      <c r="G6" s="133">
        <f>みどり拠点!F6</f>
        <v>40000000</v>
      </c>
      <c r="H6" s="134">
        <f>さくらんぼ拠点!F6</f>
        <v>0</v>
      </c>
      <c r="I6" s="134">
        <f>法人!F6</f>
        <v>40000000</v>
      </c>
      <c r="J6" s="135">
        <f>SUM(F6:H6)</f>
        <v>40000000</v>
      </c>
      <c r="K6" s="134">
        <f>うぐいす拠点!J6+みどり拠点!J6+さくらんぼ拠点!J6</f>
        <v>0</v>
      </c>
      <c r="L6" s="134">
        <f>I6+K6</f>
        <v>40000000</v>
      </c>
    </row>
    <row r="7" spans="1:22" x14ac:dyDescent="0.15">
      <c r="A7" s="298"/>
      <c r="B7" s="300"/>
      <c r="C7" s="113" t="s">
        <v>5</v>
      </c>
      <c r="D7" s="114"/>
      <c r="E7" s="115"/>
      <c r="F7" s="136">
        <f>うぐいす拠点!F7</f>
        <v>44244722</v>
      </c>
      <c r="G7" s="136">
        <f>みどり拠点!F7</f>
        <v>73001000</v>
      </c>
      <c r="H7" s="137">
        <f>さくらんぼ拠点!F7</f>
        <v>50010000</v>
      </c>
      <c r="I7" s="137">
        <f>法人!F7</f>
        <v>167255722</v>
      </c>
      <c r="J7" s="138">
        <f t="shared" ref="J7:J73" si="0">SUM(F7:H7)</f>
        <v>167255722</v>
      </c>
      <c r="K7" s="137">
        <f>うぐいす拠点!J7+みどり拠点!J7+さくらんぼ拠点!J7</f>
        <v>0</v>
      </c>
      <c r="L7" s="137">
        <f t="shared" ref="L7:L73" si="1">I7+K7</f>
        <v>167255722</v>
      </c>
    </row>
    <row r="8" spans="1:22" x14ac:dyDescent="0.15">
      <c r="A8" s="298"/>
      <c r="B8" s="300"/>
      <c r="C8" s="113"/>
      <c r="D8" s="115" t="s">
        <v>6</v>
      </c>
      <c r="F8" s="139">
        <f>うぐいす拠点!F8</f>
        <v>14210922</v>
      </c>
      <c r="G8" s="139">
        <f>みどり拠点!F8</f>
        <v>72600000</v>
      </c>
      <c r="H8" s="140">
        <f>さくらんぼ拠点!F8</f>
        <v>43000000</v>
      </c>
      <c r="I8" s="140">
        <f>法人!F8</f>
        <v>129810922</v>
      </c>
      <c r="J8" s="141">
        <f t="shared" si="0"/>
        <v>129810922</v>
      </c>
      <c r="K8" s="140">
        <f>うぐいす拠点!J8+みどり拠点!J8+さくらんぼ拠点!J8</f>
        <v>0</v>
      </c>
      <c r="L8" s="140">
        <f t="shared" si="1"/>
        <v>129810922</v>
      </c>
    </row>
    <row r="9" spans="1:22" x14ac:dyDescent="0.15">
      <c r="A9" s="298"/>
      <c r="B9" s="300"/>
      <c r="C9" s="113"/>
      <c r="D9" s="114"/>
      <c r="E9" s="23" t="s">
        <v>7</v>
      </c>
      <c r="F9" s="139">
        <f>うぐいす拠点!F9</f>
        <v>0</v>
      </c>
      <c r="G9" s="139">
        <f>みどり拠点!F9</f>
        <v>0</v>
      </c>
      <c r="H9" s="140">
        <f>さくらんぼ拠点!F9</f>
        <v>43000000</v>
      </c>
      <c r="I9" s="140">
        <f>法人!F9</f>
        <v>43000000</v>
      </c>
      <c r="J9" s="141">
        <f t="shared" si="0"/>
        <v>43000000</v>
      </c>
      <c r="K9" s="140">
        <f>うぐいす拠点!J9+みどり拠点!J9+さくらんぼ拠点!J9</f>
        <v>0</v>
      </c>
      <c r="L9" s="140">
        <f t="shared" si="1"/>
        <v>43000000</v>
      </c>
    </row>
    <row r="10" spans="1:22" x14ac:dyDescent="0.15">
      <c r="A10" s="298"/>
      <c r="B10" s="300"/>
      <c r="C10" s="113"/>
      <c r="D10" s="114"/>
      <c r="E10" s="115" t="s">
        <v>8</v>
      </c>
      <c r="F10" s="139">
        <f>うぐいす拠点!F10</f>
        <v>8600000</v>
      </c>
      <c r="G10" s="139">
        <f>みどり拠点!F10</f>
        <v>72600000</v>
      </c>
      <c r="H10" s="140">
        <f>さくらんぼ拠点!F10</f>
        <v>0</v>
      </c>
      <c r="I10" s="140">
        <f>法人!F10</f>
        <v>81200000</v>
      </c>
      <c r="J10" s="141">
        <f t="shared" si="0"/>
        <v>81200000</v>
      </c>
      <c r="K10" s="140">
        <f>うぐいす拠点!J10+みどり拠点!J10+さくらんぼ拠点!J10</f>
        <v>0</v>
      </c>
      <c r="L10" s="140">
        <f t="shared" si="1"/>
        <v>81200000</v>
      </c>
    </row>
    <row r="11" spans="1:22" x14ac:dyDescent="0.15">
      <c r="A11" s="298"/>
      <c r="B11" s="300"/>
      <c r="C11" s="113"/>
      <c r="D11" s="114"/>
      <c r="E11" s="115" t="s">
        <v>9</v>
      </c>
      <c r="F11" s="139">
        <f>うぐいす拠点!F11</f>
        <v>0</v>
      </c>
      <c r="G11" s="139">
        <f>みどり拠点!F11</f>
        <v>0</v>
      </c>
      <c r="H11" s="140">
        <f>さくらんぼ拠点!F11</f>
        <v>0</v>
      </c>
      <c r="I11" s="140">
        <f>法人!F11</f>
        <v>0</v>
      </c>
      <c r="J11" s="141">
        <f t="shared" si="0"/>
        <v>0</v>
      </c>
      <c r="K11" s="140">
        <f>うぐいす拠点!J11+みどり拠点!J11+さくらんぼ拠点!J11</f>
        <v>0</v>
      </c>
      <c r="L11" s="140">
        <f t="shared" si="1"/>
        <v>0</v>
      </c>
    </row>
    <row r="12" spans="1:22" x14ac:dyDescent="0.15">
      <c r="A12" s="298"/>
      <c r="B12" s="300"/>
      <c r="C12" s="113"/>
      <c r="D12" s="114"/>
      <c r="E12" s="115" t="s">
        <v>10</v>
      </c>
      <c r="F12" s="139">
        <f>うぐいす拠点!F12</f>
        <v>5610922</v>
      </c>
      <c r="G12" s="139">
        <f>みどり拠点!F12</f>
        <v>0</v>
      </c>
      <c r="H12" s="140">
        <f>さくらんぼ拠点!F12</f>
        <v>0</v>
      </c>
      <c r="I12" s="140">
        <f>法人!F12</f>
        <v>5610922</v>
      </c>
      <c r="J12" s="141">
        <f t="shared" si="0"/>
        <v>5610922</v>
      </c>
      <c r="K12" s="140">
        <f>うぐいす拠点!J12+みどり拠点!J12+さくらんぼ拠点!J12</f>
        <v>0</v>
      </c>
      <c r="L12" s="140">
        <f t="shared" si="1"/>
        <v>5610922</v>
      </c>
    </row>
    <row r="13" spans="1:22" x14ac:dyDescent="0.15">
      <c r="A13" s="298"/>
      <c r="B13" s="300"/>
      <c r="C13" s="113"/>
      <c r="D13" s="114" t="s">
        <v>11</v>
      </c>
      <c r="E13" s="115"/>
      <c r="F13" s="139">
        <f>うぐいす拠点!F13</f>
        <v>0</v>
      </c>
      <c r="G13" s="139">
        <f>みどり拠点!F13</f>
        <v>1000</v>
      </c>
      <c r="H13" s="140">
        <f>さくらんぼ拠点!F13</f>
        <v>0</v>
      </c>
      <c r="I13" s="140">
        <f>法人!F13</f>
        <v>1000</v>
      </c>
      <c r="J13" s="141">
        <f t="shared" si="0"/>
        <v>1000</v>
      </c>
      <c r="K13" s="140">
        <f>うぐいす拠点!J13+みどり拠点!J13+さくらんぼ拠点!J13</f>
        <v>0</v>
      </c>
      <c r="L13" s="140">
        <f t="shared" si="1"/>
        <v>1000</v>
      </c>
    </row>
    <row r="14" spans="1:22" x14ac:dyDescent="0.15">
      <c r="A14" s="298"/>
      <c r="B14" s="300"/>
      <c r="C14" s="113"/>
      <c r="D14" s="114" t="s">
        <v>12</v>
      </c>
      <c r="E14" s="115"/>
      <c r="F14" s="139">
        <f>うぐいす拠点!F14</f>
        <v>1400000</v>
      </c>
      <c r="G14" s="139">
        <f>みどり拠点!F14</f>
        <v>0</v>
      </c>
      <c r="H14" s="140">
        <f>さくらんぼ拠点!F14</f>
        <v>0</v>
      </c>
      <c r="I14" s="140">
        <f>法人!F14</f>
        <v>1400000</v>
      </c>
      <c r="J14" s="141">
        <f t="shared" si="0"/>
        <v>1400000</v>
      </c>
      <c r="K14" s="140">
        <f>うぐいす拠点!J14+みどり拠点!J14+さくらんぼ拠点!J14</f>
        <v>0</v>
      </c>
      <c r="L14" s="140">
        <f t="shared" si="1"/>
        <v>1400000</v>
      </c>
    </row>
    <row r="15" spans="1:22" x14ac:dyDescent="0.15">
      <c r="A15" s="298"/>
      <c r="B15" s="300"/>
      <c r="C15" s="113"/>
      <c r="D15" s="114"/>
      <c r="E15" s="115" t="s">
        <v>13</v>
      </c>
      <c r="F15" s="139">
        <f>うぐいす拠点!F15</f>
        <v>1400000</v>
      </c>
      <c r="G15" s="139">
        <f>みどり拠点!F15</f>
        <v>0</v>
      </c>
      <c r="H15" s="140">
        <f>さくらんぼ拠点!F15</f>
        <v>0</v>
      </c>
      <c r="I15" s="140">
        <f>法人!F15</f>
        <v>1400000</v>
      </c>
      <c r="J15" s="141">
        <f t="shared" si="0"/>
        <v>1400000</v>
      </c>
      <c r="K15" s="140">
        <f>うぐいす拠点!J15+みどり拠点!J15+さくらんぼ拠点!J15</f>
        <v>0</v>
      </c>
      <c r="L15" s="140">
        <f t="shared" si="1"/>
        <v>1400000</v>
      </c>
    </row>
    <row r="16" spans="1:22" x14ac:dyDescent="0.15">
      <c r="A16" s="298"/>
      <c r="B16" s="300"/>
      <c r="C16" s="113"/>
      <c r="D16" s="114" t="s">
        <v>14</v>
      </c>
      <c r="E16" s="115"/>
      <c r="F16" s="139">
        <f>うぐいす拠点!F16</f>
        <v>2376000</v>
      </c>
      <c r="G16" s="139">
        <f>みどり拠点!F16</f>
        <v>0</v>
      </c>
      <c r="H16" s="140">
        <f>さくらんぼ拠点!F16</f>
        <v>0</v>
      </c>
      <c r="I16" s="140">
        <f>法人!F16</f>
        <v>2376000</v>
      </c>
      <c r="J16" s="141">
        <f t="shared" si="0"/>
        <v>2376000</v>
      </c>
      <c r="K16" s="140">
        <f>うぐいす拠点!J16+みどり拠点!J16+さくらんぼ拠点!J16</f>
        <v>0</v>
      </c>
      <c r="L16" s="140">
        <f t="shared" si="1"/>
        <v>2376000</v>
      </c>
    </row>
    <row r="17" spans="1:12" x14ac:dyDescent="0.15">
      <c r="A17" s="298"/>
      <c r="B17" s="300"/>
      <c r="C17" s="113"/>
      <c r="D17" s="114" t="s">
        <v>15</v>
      </c>
      <c r="E17" s="115"/>
      <c r="F17" s="139">
        <f>うぐいす拠点!F17</f>
        <v>26257800</v>
      </c>
      <c r="G17" s="139">
        <f>みどり拠点!F17</f>
        <v>400000</v>
      </c>
      <c r="H17" s="140">
        <f>さくらんぼ拠点!F17</f>
        <v>7010000</v>
      </c>
      <c r="I17" s="140">
        <f>法人!F17</f>
        <v>33667800</v>
      </c>
      <c r="J17" s="141">
        <f t="shared" si="0"/>
        <v>33667800</v>
      </c>
      <c r="K17" s="140">
        <f>うぐいす拠点!J17+みどり拠点!J17+さくらんぼ拠点!J17</f>
        <v>0</v>
      </c>
      <c r="L17" s="140">
        <f t="shared" si="1"/>
        <v>33667800</v>
      </c>
    </row>
    <row r="18" spans="1:12" x14ac:dyDescent="0.15">
      <c r="A18" s="298"/>
      <c r="B18" s="300"/>
      <c r="C18" s="113"/>
      <c r="D18" s="114"/>
      <c r="E18" s="115" t="s">
        <v>16</v>
      </c>
      <c r="F18" s="139">
        <f>うぐいす拠点!F18</f>
        <v>0</v>
      </c>
      <c r="G18" s="139">
        <f>みどり拠点!F18</f>
        <v>0</v>
      </c>
      <c r="H18" s="140">
        <f>さくらんぼ拠点!F18</f>
        <v>0</v>
      </c>
      <c r="I18" s="140">
        <f>法人!F18</f>
        <v>0</v>
      </c>
      <c r="J18" s="141">
        <f t="shared" si="0"/>
        <v>0</v>
      </c>
      <c r="K18" s="140">
        <f>うぐいす拠点!J18+みどり拠点!J18+さくらんぼ拠点!J18</f>
        <v>0</v>
      </c>
      <c r="L18" s="140">
        <f t="shared" si="1"/>
        <v>0</v>
      </c>
    </row>
    <row r="19" spans="1:12" x14ac:dyDescent="0.15">
      <c r="A19" s="298"/>
      <c r="B19" s="300"/>
      <c r="C19" s="113"/>
      <c r="D19" s="114"/>
      <c r="E19" s="115" t="s">
        <v>17</v>
      </c>
      <c r="F19" s="139">
        <f>うぐいす拠点!F19</f>
        <v>0</v>
      </c>
      <c r="G19" s="139">
        <f>みどり拠点!F19</f>
        <v>0</v>
      </c>
      <c r="H19" s="140">
        <f>さくらんぼ拠点!F19</f>
        <v>10000</v>
      </c>
      <c r="I19" s="140">
        <f>法人!F19</f>
        <v>10000</v>
      </c>
      <c r="J19" s="141">
        <f t="shared" si="0"/>
        <v>10000</v>
      </c>
      <c r="K19" s="140">
        <f>うぐいす拠点!J19+みどり拠点!J19+さくらんぼ拠点!J19</f>
        <v>0</v>
      </c>
      <c r="L19" s="140">
        <f t="shared" si="1"/>
        <v>10000</v>
      </c>
    </row>
    <row r="20" spans="1:12" x14ac:dyDescent="0.15">
      <c r="A20" s="298"/>
      <c r="B20" s="300"/>
      <c r="C20" s="113"/>
      <c r="D20" s="114"/>
      <c r="E20" s="115" t="s">
        <v>18</v>
      </c>
      <c r="F20" s="139">
        <f>うぐいす拠点!F20</f>
        <v>26077800</v>
      </c>
      <c r="G20" s="139">
        <f>みどり拠点!F20</f>
        <v>400000</v>
      </c>
      <c r="H20" s="140">
        <f>さくらんぼ拠点!F20</f>
        <v>7000000</v>
      </c>
      <c r="I20" s="140">
        <f>法人!F20</f>
        <v>33477800</v>
      </c>
      <c r="J20" s="141">
        <f t="shared" si="0"/>
        <v>33477800</v>
      </c>
      <c r="K20" s="140">
        <f>うぐいす拠点!J20+みどり拠点!J20+さくらんぼ拠点!J20</f>
        <v>0</v>
      </c>
      <c r="L20" s="140">
        <f t="shared" si="1"/>
        <v>33477800</v>
      </c>
    </row>
    <row r="21" spans="1:12" x14ac:dyDescent="0.15">
      <c r="A21" s="298"/>
      <c r="B21" s="300"/>
      <c r="C21" s="113"/>
      <c r="D21" s="114"/>
      <c r="E21" s="115" t="s">
        <v>19</v>
      </c>
      <c r="F21" s="139">
        <f>うぐいす拠点!F21</f>
        <v>30000</v>
      </c>
      <c r="G21" s="139">
        <f>みどり拠点!F21</f>
        <v>0</v>
      </c>
      <c r="H21" s="140">
        <f>さくらんぼ拠点!F21</f>
        <v>0</v>
      </c>
      <c r="I21" s="140">
        <f>法人!F21</f>
        <v>30000</v>
      </c>
      <c r="J21" s="141">
        <f t="shared" si="0"/>
        <v>30000</v>
      </c>
      <c r="K21" s="140">
        <f>うぐいす拠点!J21+みどり拠点!J21+さくらんぼ拠点!J21</f>
        <v>0</v>
      </c>
      <c r="L21" s="140">
        <f t="shared" si="1"/>
        <v>30000</v>
      </c>
    </row>
    <row r="22" spans="1:12" x14ac:dyDescent="0.15">
      <c r="A22" s="298"/>
      <c r="B22" s="300"/>
      <c r="C22" s="116"/>
      <c r="D22" s="117"/>
      <c r="E22" s="118" t="s">
        <v>15</v>
      </c>
      <c r="F22" s="142">
        <f>うぐいす拠点!F22</f>
        <v>150000</v>
      </c>
      <c r="G22" s="142">
        <f>みどり拠点!F22</f>
        <v>0</v>
      </c>
      <c r="H22" s="143">
        <f>さくらんぼ拠点!F22</f>
        <v>0</v>
      </c>
      <c r="I22" s="143">
        <f>法人!F22</f>
        <v>150000</v>
      </c>
      <c r="J22" s="144">
        <f t="shared" si="0"/>
        <v>150000</v>
      </c>
      <c r="K22" s="143">
        <f>うぐいす拠点!J22+みどり拠点!J22+さくらんぼ拠点!J22</f>
        <v>0</v>
      </c>
      <c r="L22" s="143">
        <f t="shared" si="1"/>
        <v>150000</v>
      </c>
    </row>
    <row r="23" spans="1:12" x14ac:dyDescent="0.15">
      <c r="A23" s="298"/>
      <c r="B23" s="300"/>
      <c r="C23" s="119" t="s">
        <v>20</v>
      </c>
      <c r="D23" s="120"/>
      <c r="E23" s="121"/>
      <c r="F23" s="145">
        <f>うぐいす拠点!F23</f>
        <v>0</v>
      </c>
      <c r="G23" s="145">
        <f>みどり拠点!F23</f>
        <v>0</v>
      </c>
      <c r="H23" s="146">
        <f>さくらんぼ拠点!F23</f>
        <v>0</v>
      </c>
      <c r="I23" s="146">
        <f>法人!F23</f>
        <v>0</v>
      </c>
      <c r="J23" s="147">
        <f t="shared" si="0"/>
        <v>0</v>
      </c>
      <c r="K23" s="146">
        <f>うぐいす拠点!J23+みどり拠点!J23+さくらんぼ拠点!J23</f>
        <v>0</v>
      </c>
      <c r="L23" s="146">
        <f t="shared" si="1"/>
        <v>0</v>
      </c>
    </row>
    <row r="24" spans="1:12" x14ac:dyDescent="0.15">
      <c r="A24" s="298"/>
      <c r="B24" s="300"/>
      <c r="C24" s="119" t="s">
        <v>21</v>
      </c>
      <c r="D24" s="120"/>
      <c r="E24" s="121"/>
      <c r="F24" s="145">
        <f>うぐいす拠点!F24</f>
        <v>0</v>
      </c>
      <c r="G24" s="145">
        <f>みどり拠点!F24</f>
        <v>0</v>
      </c>
      <c r="H24" s="146">
        <f>さくらんぼ拠点!F24</f>
        <v>0</v>
      </c>
      <c r="I24" s="146">
        <f>法人!F24</f>
        <v>0</v>
      </c>
      <c r="J24" s="147">
        <f t="shared" si="0"/>
        <v>0</v>
      </c>
      <c r="K24" s="146">
        <f>うぐいす拠点!J24+みどり拠点!J24+さくらんぼ拠点!J24</f>
        <v>0</v>
      </c>
      <c r="L24" s="146">
        <f t="shared" si="1"/>
        <v>0</v>
      </c>
    </row>
    <row r="25" spans="1:12" x14ac:dyDescent="0.15">
      <c r="A25" s="298"/>
      <c r="B25" s="300"/>
      <c r="C25" s="119" t="s">
        <v>22</v>
      </c>
      <c r="D25" s="120"/>
      <c r="E25" s="121"/>
      <c r="F25" s="145">
        <f>うぐいす拠点!F25</f>
        <v>1000</v>
      </c>
      <c r="G25" s="145">
        <f>みどり拠点!F25</f>
        <v>1000</v>
      </c>
      <c r="H25" s="146">
        <f>さくらんぼ拠点!F25</f>
        <v>1000</v>
      </c>
      <c r="I25" s="146">
        <f>法人!F25</f>
        <v>3000</v>
      </c>
      <c r="J25" s="147">
        <f t="shared" si="0"/>
        <v>3000</v>
      </c>
      <c r="K25" s="146">
        <f>うぐいす拠点!J25+みどり拠点!J25+さくらんぼ拠点!J25</f>
        <v>0</v>
      </c>
      <c r="L25" s="146">
        <f t="shared" si="1"/>
        <v>3000</v>
      </c>
    </row>
    <row r="26" spans="1:12" x14ac:dyDescent="0.15">
      <c r="A26" s="298"/>
      <c r="B26" s="300"/>
      <c r="C26" s="113" t="s">
        <v>23</v>
      </c>
      <c r="D26" s="114"/>
      <c r="E26" s="115"/>
      <c r="F26" s="136">
        <f>うぐいす拠点!F26</f>
        <v>853000</v>
      </c>
      <c r="G26" s="136">
        <f>みどり拠点!F26</f>
        <v>100000</v>
      </c>
      <c r="H26" s="137">
        <f>さくらんぼ拠点!F26</f>
        <v>260000</v>
      </c>
      <c r="I26" s="137">
        <f>法人!F26</f>
        <v>1213000</v>
      </c>
      <c r="J26" s="138">
        <f t="shared" si="0"/>
        <v>1213000</v>
      </c>
      <c r="K26" s="137">
        <f>うぐいす拠点!J26+みどり拠点!J26+さくらんぼ拠点!J26</f>
        <v>0</v>
      </c>
      <c r="L26" s="137">
        <f t="shared" si="1"/>
        <v>1213000</v>
      </c>
    </row>
    <row r="27" spans="1:12" x14ac:dyDescent="0.15">
      <c r="A27" s="298"/>
      <c r="B27" s="300"/>
      <c r="C27" s="113"/>
      <c r="D27" s="114" t="s">
        <v>24</v>
      </c>
      <c r="E27" s="115"/>
      <c r="F27" s="139">
        <f>うぐいす拠点!F27</f>
        <v>0</v>
      </c>
      <c r="G27" s="139">
        <f>みどり拠点!F27</f>
        <v>50000</v>
      </c>
      <c r="H27" s="140">
        <f>さくらんぼ拠点!F27</f>
        <v>0</v>
      </c>
      <c r="I27" s="140">
        <f>法人!F27</f>
        <v>50000</v>
      </c>
      <c r="J27" s="141">
        <f t="shared" si="0"/>
        <v>50000</v>
      </c>
      <c r="K27" s="140">
        <f>うぐいす拠点!J27+みどり拠点!J27+さくらんぼ拠点!J27</f>
        <v>0</v>
      </c>
      <c r="L27" s="140">
        <f t="shared" si="1"/>
        <v>50000</v>
      </c>
    </row>
    <row r="28" spans="1:12" x14ac:dyDescent="0.15">
      <c r="A28" s="298"/>
      <c r="B28" s="300"/>
      <c r="C28" s="113"/>
      <c r="D28" s="114" t="s">
        <v>25</v>
      </c>
      <c r="E28" s="115"/>
      <c r="F28" s="139">
        <f>うぐいす拠点!F28</f>
        <v>0</v>
      </c>
      <c r="G28" s="139">
        <f>みどり拠点!F28</f>
        <v>0</v>
      </c>
      <c r="H28" s="140">
        <f>さくらんぼ拠点!F28</f>
        <v>0</v>
      </c>
      <c r="I28" s="140">
        <f>法人!F28</f>
        <v>0</v>
      </c>
      <c r="J28" s="141">
        <f t="shared" si="0"/>
        <v>0</v>
      </c>
      <c r="K28" s="140">
        <f>うぐいす拠点!J28+みどり拠点!J28+さくらんぼ拠点!J28</f>
        <v>0</v>
      </c>
      <c r="L28" s="140">
        <f t="shared" si="1"/>
        <v>0</v>
      </c>
    </row>
    <row r="29" spans="1:12" x14ac:dyDescent="0.15">
      <c r="A29" s="298"/>
      <c r="B29" s="300"/>
      <c r="C29" s="113"/>
      <c r="D29" s="114" t="s">
        <v>26</v>
      </c>
      <c r="E29" s="115"/>
      <c r="F29" s="139">
        <f>うぐいす拠点!F29</f>
        <v>853000</v>
      </c>
      <c r="G29" s="139">
        <f>みどり拠点!F29</f>
        <v>50000</v>
      </c>
      <c r="H29" s="140">
        <f>さくらんぼ拠点!F29</f>
        <v>260000</v>
      </c>
      <c r="I29" s="140">
        <f>法人!F29</f>
        <v>1163000</v>
      </c>
      <c r="J29" s="141">
        <f t="shared" si="0"/>
        <v>1163000</v>
      </c>
      <c r="K29" s="140">
        <f>うぐいす拠点!J29+みどり拠点!J29+さくらんぼ拠点!J29</f>
        <v>0</v>
      </c>
      <c r="L29" s="140">
        <f t="shared" si="1"/>
        <v>1163000</v>
      </c>
    </row>
    <row r="30" spans="1:12" x14ac:dyDescent="0.15">
      <c r="A30" s="298"/>
      <c r="B30" s="300"/>
      <c r="C30" s="113"/>
      <c r="D30" s="114"/>
      <c r="E30" s="115" t="s">
        <v>124</v>
      </c>
      <c r="F30" s="139">
        <f>うぐいす拠点!F30</f>
        <v>353000</v>
      </c>
      <c r="G30" s="139">
        <f>みどり拠点!F30</f>
        <v>50000</v>
      </c>
      <c r="H30" s="140">
        <f>さくらんぼ拠点!F30</f>
        <v>260000</v>
      </c>
      <c r="I30" s="140">
        <f>法人!F30</f>
        <v>663000</v>
      </c>
      <c r="J30" s="141">
        <f t="shared" si="0"/>
        <v>663000</v>
      </c>
      <c r="K30" s="140">
        <f>うぐいす拠点!J30+みどり拠点!J30+さくらんぼ拠点!J30</f>
        <v>0</v>
      </c>
      <c r="L30" s="140">
        <f t="shared" si="1"/>
        <v>663000</v>
      </c>
    </row>
    <row r="31" spans="1:12" x14ac:dyDescent="0.15">
      <c r="A31" s="298"/>
      <c r="B31" s="300"/>
      <c r="C31" s="113"/>
      <c r="D31" s="114"/>
      <c r="E31" s="115" t="s">
        <v>119</v>
      </c>
      <c r="F31" s="148">
        <f>うぐいす拠点!F31</f>
        <v>500000</v>
      </c>
      <c r="G31" s="148">
        <f>みどり拠点!F31</f>
        <v>0</v>
      </c>
      <c r="H31" s="149">
        <f>さくらんぼ拠点!F31</f>
        <v>0</v>
      </c>
      <c r="I31" s="149">
        <f>法人!F31</f>
        <v>500000</v>
      </c>
      <c r="J31" s="150">
        <f t="shared" si="0"/>
        <v>500000</v>
      </c>
      <c r="K31" s="149">
        <f>うぐいす拠点!J31+みどり拠点!J31+さくらんぼ拠点!J31</f>
        <v>0</v>
      </c>
      <c r="L31" s="149">
        <f t="shared" si="1"/>
        <v>500000</v>
      </c>
    </row>
    <row r="32" spans="1:12" x14ac:dyDescent="0.15">
      <c r="A32" s="298"/>
      <c r="B32" s="300"/>
      <c r="C32" s="122" t="s">
        <v>27</v>
      </c>
      <c r="D32" s="123"/>
      <c r="E32" s="124"/>
      <c r="F32" s="151">
        <f>うぐいす拠点!F32</f>
        <v>45098722</v>
      </c>
      <c r="G32" s="151">
        <f>みどり拠点!F32</f>
        <v>113102000</v>
      </c>
      <c r="H32" s="151">
        <f>さくらんぼ拠点!F32</f>
        <v>50271000</v>
      </c>
      <c r="I32" s="151">
        <f>法人!F32</f>
        <v>208471722</v>
      </c>
      <c r="J32" s="152">
        <f t="shared" si="0"/>
        <v>208471722</v>
      </c>
      <c r="K32" s="151">
        <f>うぐいす拠点!J32+みどり拠点!J32+さくらんぼ拠点!J32</f>
        <v>0</v>
      </c>
      <c r="L32" s="161">
        <f t="shared" si="1"/>
        <v>208471722</v>
      </c>
    </row>
    <row r="33" spans="1:12" x14ac:dyDescent="0.15">
      <c r="A33" s="298"/>
      <c r="B33" s="300" t="s">
        <v>28</v>
      </c>
      <c r="C33" s="113" t="s">
        <v>29</v>
      </c>
      <c r="D33" s="114"/>
      <c r="E33" s="115"/>
      <c r="F33" s="153">
        <f>うぐいす拠点!F33</f>
        <v>41198000</v>
      </c>
      <c r="G33" s="153">
        <f>みどり拠点!F33</f>
        <v>59745400</v>
      </c>
      <c r="H33" s="153">
        <f>さくらんぼ拠点!F33</f>
        <v>36187200</v>
      </c>
      <c r="I33" s="153">
        <f>法人!F33</f>
        <v>137130600</v>
      </c>
      <c r="J33" s="154">
        <f t="shared" si="0"/>
        <v>137130600</v>
      </c>
      <c r="K33" s="153">
        <f>うぐいす拠点!J33+みどり拠点!J33+さくらんぼ拠点!J33</f>
        <v>0</v>
      </c>
      <c r="L33" s="153">
        <f t="shared" si="1"/>
        <v>137130600</v>
      </c>
    </row>
    <row r="34" spans="1:12" x14ac:dyDescent="0.15">
      <c r="A34" s="298"/>
      <c r="B34" s="300"/>
      <c r="C34" s="113"/>
      <c r="D34" s="114" t="s">
        <v>238</v>
      </c>
      <c r="E34" s="115"/>
      <c r="F34" s="139">
        <f>うぐいす拠点!F34</f>
        <v>300000</v>
      </c>
      <c r="G34" s="139">
        <f>みどり拠点!F34</f>
        <v>0</v>
      </c>
      <c r="H34" s="155">
        <f>さくらんぼ拠点!F34</f>
        <v>0</v>
      </c>
      <c r="I34" s="155">
        <f>法人!F34</f>
        <v>300000</v>
      </c>
      <c r="J34" s="154"/>
      <c r="K34" s="155">
        <f>うぐいす拠点!J34+みどり拠点!J34+さくらんぼ拠点!J34</f>
        <v>0</v>
      </c>
      <c r="L34" s="155">
        <f t="shared" si="1"/>
        <v>300000</v>
      </c>
    </row>
    <row r="35" spans="1:12" x14ac:dyDescent="0.15">
      <c r="A35" s="298"/>
      <c r="B35" s="300"/>
      <c r="C35" s="113"/>
      <c r="D35" s="114" t="s">
        <v>30</v>
      </c>
      <c r="E35" s="115"/>
      <c r="F35" s="139">
        <f>うぐいす拠点!F35</f>
        <v>12325200</v>
      </c>
      <c r="G35" s="139">
        <f>みどり拠点!F35</f>
        <v>21152400</v>
      </c>
      <c r="H35" s="155">
        <f>さくらんぼ拠点!F35</f>
        <v>13960800</v>
      </c>
      <c r="I35" s="155">
        <f>法人!F35</f>
        <v>47438400</v>
      </c>
      <c r="J35" s="156">
        <f t="shared" si="0"/>
        <v>47438400</v>
      </c>
      <c r="K35" s="155">
        <f>うぐいす拠点!J35+みどり拠点!J35+さくらんぼ拠点!J35</f>
        <v>0</v>
      </c>
      <c r="L35" s="155">
        <f t="shared" si="1"/>
        <v>47438400</v>
      </c>
    </row>
    <row r="36" spans="1:12" x14ac:dyDescent="0.15">
      <c r="A36" s="298"/>
      <c r="B36" s="300"/>
      <c r="C36" s="113"/>
      <c r="D36" s="114" t="s">
        <v>31</v>
      </c>
      <c r="E36" s="115"/>
      <c r="F36" s="139">
        <f>うぐいす拠点!F36</f>
        <v>3715000</v>
      </c>
      <c r="G36" s="139">
        <f>みどり拠点!F36</f>
        <v>7325000</v>
      </c>
      <c r="H36" s="155">
        <f>さくらんぼ拠点!F36</f>
        <v>4660000</v>
      </c>
      <c r="I36" s="155">
        <f>法人!F36</f>
        <v>15700000</v>
      </c>
      <c r="J36" s="156">
        <f t="shared" si="0"/>
        <v>15700000</v>
      </c>
      <c r="K36" s="155">
        <f>うぐいす拠点!J36+みどり拠点!J36+さくらんぼ拠点!J36</f>
        <v>0</v>
      </c>
      <c r="L36" s="155">
        <f t="shared" si="1"/>
        <v>15700000</v>
      </c>
    </row>
    <row r="37" spans="1:12" x14ac:dyDescent="0.15">
      <c r="A37" s="298"/>
      <c r="B37" s="300"/>
      <c r="C37" s="113"/>
      <c r="D37" s="114" t="s">
        <v>32</v>
      </c>
      <c r="E37" s="115"/>
      <c r="F37" s="139">
        <f>うぐいす拠点!F37</f>
        <v>19581800</v>
      </c>
      <c r="G37" s="139">
        <f>みどり拠点!F37</f>
        <v>24822000</v>
      </c>
      <c r="H37" s="155">
        <f>さくらんぼ拠点!F37</f>
        <v>12962400</v>
      </c>
      <c r="I37" s="155">
        <f>法人!F37</f>
        <v>57366200</v>
      </c>
      <c r="J37" s="156">
        <f t="shared" si="0"/>
        <v>57366200</v>
      </c>
      <c r="K37" s="155">
        <f>うぐいす拠点!J37+みどり拠点!J37+さくらんぼ拠点!J37</f>
        <v>0</v>
      </c>
      <c r="L37" s="155">
        <f t="shared" si="1"/>
        <v>57366200</v>
      </c>
    </row>
    <row r="38" spans="1:12" x14ac:dyDescent="0.15">
      <c r="A38" s="298"/>
      <c r="B38" s="300"/>
      <c r="C38" s="113"/>
      <c r="D38" s="114" t="s">
        <v>33</v>
      </c>
      <c r="E38" s="115"/>
      <c r="F38" s="139">
        <f>うぐいす拠点!F38</f>
        <v>502000</v>
      </c>
      <c r="G38" s="139">
        <f>みどり拠点!F38</f>
        <v>1156000</v>
      </c>
      <c r="H38" s="155">
        <f>さくらんぼ拠点!F38</f>
        <v>584000</v>
      </c>
      <c r="I38" s="155">
        <f>法人!F38</f>
        <v>2242000</v>
      </c>
      <c r="J38" s="156">
        <f t="shared" si="0"/>
        <v>2242000</v>
      </c>
      <c r="K38" s="155">
        <f>うぐいす拠点!J38+みどり拠点!J38+さくらんぼ拠点!J38</f>
        <v>0</v>
      </c>
      <c r="L38" s="155">
        <f t="shared" si="1"/>
        <v>2242000</v>
      </c>
    </row>
    <row r="39" spans="1:12" x14ac:dyDescent="0.15">
      <c r="A39" s="298"/>
      <c r="B39" s="300"/>
      <c r="C39" s="116"/>
      <c r="D39" s="117" t="s">
        <v>34</v>
      </c>
      <c r="E39" s="118"/>
      <c r="F39" s="142">
        <f>うぐいす拠点!F39</f>
        <v>4774000</v>
      </c>
      <c r="G39" s="142">
        <f>みどり拠点!F39</f>
        <v>5290000</v>
      </c>
      <c r="H39" s="157">
        <f>さくらんぼ拠点!F39</f>
        <v>4020000</v>
      </c>
      <c r="I39" s="157">
        <f>法人!F39</f>
        <v>14084000</v>
      </c>
      <c r="J39" s="158">
        <f t="shared" si="0"/>
        <v>14084000</v>
      </c>
      <c r="K39" s="157">
        <f>うぐいす拠点!J39+みどり拠点!J39+さくらんぼ拠点!J39</f>
        <v>0</v>
      </c>
      <c r="L39" s="157">
        <f t="shared" si="1"/>
        <v>14084000</v>
      </c>
    </row>
    <row r="40" spans="1:12" x14ac:dyDescent="0.15">
      <c r="A40" s="298"/>
      <c r="B40" s="300"/>
      <c r="C40" s="113" t="s">
        <v>35</v>
      </c>
      <c r="D40" s="114"/>
      <c r="E40" s="115"/>
      <c r="F40" s="153">
        <f>うぐいす拠点!F40</f>
        <v>1771000</v>
      </c>
      <c r="G40" s="153">
        <f>みどり拠点!F40</f>
        <v>4482000</v>
      </c>
      <c r="H40" s="153">
        <f>さくらんぼ拠点!F40</f>
        <v>3285000</v>
      </c>
      <c r="I40" s="153">
        <f>法人!F40</f>
        <v>9538000</v>
      </c>
      <c r="J40" s="154">
        <f t="shared" si="0"/>
        <v>9538000</v>
      </c>
      <c r="K40" s="153">
        <f>うぐいす拠点!J40+みどり拠点!J40+さくらんぼ拠点!J40</f>
        <v>0</v>
      </c>
      <c r="L40" s="153">
        <f t="shared" si="1"/>
        <v>9538000</v>
      </c>
    </row>
    <row r="41" spans="1:12" x14ac:dyDescent="0.15">
      <c r="A41" s="298"/>
      <c r="B41" s="300"/>
      <c r="C41" s="113"/>
      <c r="D41" s="114" t="s">
        <v>36</v>
      </c>
      <c r="E41" s="115"/>
      <c r="F41" s="139">
        <f>うぐいす拠点!F41</f>
        <v>15000</v>
      </c>
      <c r="G41" s="139">
        <f>みどり拠点!F41</f>
        <v>60000</v>
      </c>
      <c r="H41" s="155">
        <f>さくらんぼ拠点!F41</f>
        <v>50000</v>
      </c>
      <c r="I41" s="155">
        <f>法人!F41</f>
        <v>125000</v>
      </c>
      <c r="J41" s="156">
        <f t="shared" si="0"/>
        <v>125000</v>
      </c>
      <c r="K41" s="155">
        <f>うぐいす拠点!J41+みどり拠点!J41+さくらんぼ拠点!J41</f>
        <v>0</v>
      </c>
      <c r="L41" s="155">
        <f t="shared" si="1"/>
        <v>125000</v>
      </c>
    </row>
    <row r="42" spans="1:12" x14ac:dyDescent="0.15">
      <c r="A42" s="298"/>
      <c r="B42" s="300"/>
      <c r="C42" s="113"/>
      <c r="D42" s="114" t="s">
        <v>37</v>
      </c>
      <c r="E42" s="115"/>
      <c r="F42" s="139">
        <f>うぐいす拠点!F42</f>
        <v>10000</v>
      </c>
      <c r="G42" s="139">
        <f>みどり拠点!F42</f>
        <v>220000</v>
      </c>
      <c r="H42" s="155">
        <f>さくらんぼ拠点!F42</f>
        <v>80000</v>
      </c>
      <c r="I42" s="155">
        <f>法人!F42</f>
        <v>310000</v>
      </c>
      <c r="J42" s="156">
        <f t="shared" si="0"/>
        <v>310000</v>
      </c>
      <c r="K42" s="155">
        <f>うぐいす拠点!J42+みどり拠点!J42+さくらんぼ拠点!J42</f>
        <v>0</v>
      </c>
      <c r="L42" s="155">
        <f t="shared" si="1"/>
        <v>310000</v>
      </c>
    </row>
    <row r="43" spans="1:12" x14ac:dyDescent="0.15">
      <c r="A43" s="298"/>
      <c r="B43" s="300"/>
      <c r="C43" s="113"/>
      <c r="D43" s="114" t="s">
        <v>38</v>
      </c>
      <c r="E43" s="115"/>
      <c r="F43" s="139">
        <f>うぐいす拠点!F43</f>
        <v>190000</v>
      </c>
      <c r="G43" s="139">
        <f>みどり拠点!F43</f>
        <v>500000</v>
      </c>
      <c r="H43" s="155">
        <f>さくらんぼ拠点!F43</f>
        <v>380000</v>
      </c>
      <c r="I43" s="155">
        <f>法人!F43</f>
        <v>1070000</v>
      </c>
      <c r="J43" s="156">
        <f t="shared" si="0"/>
        <v>1070000</v>
      </c>
      <c r="K43" s="155">
        <f>うぐいす拠点!J43+みどり拠点!J43+さくらんぼ拠点!J43</f>
        <v>0</v>
      </c>
      <c r="L43" s="155">
        <f t="shared" si="1"/>
        <v>1070000</v>
      </c>
    </row>
    <row r="44" spans="1:12" x14ac:dyDescent="0.15">
      <c r="A44" s="298"/>
      <c r="B44" s="300"/>
      <c r="C44" s="113"/>
      <c r="D44" s="114" t="s">
        <v>130</v>
      </c>
      <c r="E44" s="115"/>
      <c r="F44" s="139">
        <f>うぐいす拠点!F44</f>
        <v>130000</v>
      </c>
      <c r="G44" s="139">
        <f>みどり拠点!F44</f>
        <v>110000</v>
      </c>
      <c r="H44" s="155">
        <f>さくらんぼ拠点!F44</f>
        <v>10000</v>
      </c>
      <c r="I44" s="155">
        <f>法人!F44</f>
        <v>250000</v>
      </c>
      <c r="J44" s="156">
        <f t="shared" si="0"/>
        <v>250000</v>
      </c>
      <c r="K44" s="155">
        <f>うぐいす拠点!J44+みどり拠点!J44+さくらんぼ拠点!J44</f>
        <v>0</v>
      </c>
      <c r="L44" s="155">
        <f t="shared" si="1"/>
        <v>250000</v>
      </c>
    </row>
    <row r="45" spans="1:12" x14ac:dyDescent="0.15">
      <c r="A45" s="298"/>
      <c r="B45" s="300"/>
      <c r="C45" s="113"/>
      <c r="D45" s="114" t="s">
        <v>39</v>
      </c>
      <c r="E45" s="115"/>
      <c r="F45" s="139">
        <f>うぐいす拠点!F45</f>
        <v>336000</v>
      </c>
      <c r="G45" s="139">
        <f>みどり拠点!F45</f>
        <v>1056000</v>
      </c>
      <c r="H45" s="155">
        <f>さくらんぼ拠点!F45</f>
        <v>630000</v>
      </c>
      <c r="I45" s="155">
        <f>法人!F45</f>
        <v>2022000</v>
      </c>
      <c r="J45" s="156">
        <f t="shared" si="0"/>
        <v>2022000</v>
      </c>
      <c r="K45" s="155">
        <f>うぐいす拠点!J45+みどり拠点!J45+さくらんぼ拠点!J45</f>
        <v>0</v>
      </c>
      <c r="L45" s="155">
        <f t="shared" si="1"/>
        <v>2022000</v>
      </c>
    </row>
    <row r="46" spans="1:12" x14ac:dyDescent="0.15">
      <c r="A46" s="298"/>
      <c r="B46" s="300"/>
      <c r="C46" s="113"/>
      <c r="D46" s="114" t="s">
        <v>129</v>
      </c>
      <c r="E46" s="115"/>
      <c r="F46" s="139">
        <f>うぐいす拠点!F46</f>
        <v>330000</v>
      </c>
      <c r="G46" s="139">
        <f>みどり拠点!F46</f>
        <v>270000</v>
      </c>
      <c r="H46" s="155">
        <f>さくらんぼ拠点!F46</f>
        <v>200000</v>
      </c>
      <c r="I46" s="155">
        <f>法人!F46</f>
        <v>800000</v>
      </c>
      <c r="J46" s="156">
        <f t="shared" si="0"/>
        <v>800000</v>
      </c>
      <c r="K46" s="155">
        <f>うぐいす拠点!J46+みどり拠点!J46+さくらんぼ拠点!J46</f>
        <v>0</v>
      </c>
      <c r="L46" s="155">
        <f t="shared" si="1"/>
        <v>800000</v>
      </c>
    </row>
    <row r="47" spans="1:12" x14ac:dyDescent="0.15">
      <c r="A47" s="298"/>
      <c r="B47" s="300"/>
      <c r="C47" s="113"/>
      <c r="D47" s="114" t="s">
        <v>237</v>
      </c>
      <c r="E47" s="115"/>
      <c r="F47" s="139">
        <f>うぐいす拠点!F47</f>
        <v>15000</v>
      </c>
      <c r="G47" s="139">
        <f>みどり拠点!F47</f>
        <v>46000</v>
      </c>
      <c r="H47" s="155">
        <f>さくらんぼ拠点!F47</f>
        <v>35000</v>
      </c>
      <c r="I47" s="155">
        <f>法人!F47</f>
        <v>96000</v>
      </c>
      <c r="J47" s="156">
        <f t="shared" ref="J47" si="2">SUM(F47:H47)</f>
        <v>96000</v>
      </c>
      <c r="K47" s="155">
        <f>うぐいす拠点!J47+みどり拠点!J47+さくらんぼ拠点!J47</f>
        <v>0</v>
      </c>
      <c r="L47" s="155">
        <f t="shared" ref="L47" si="3">I47+K47</f>
        <v>96000</v>
      </c>
    </row>
    <row r="48" spans="1:12" x14ac:dyDescent="0.15">
      <c r="A48" s="298"/>
      <c r="B48" s="300"/>
      <c r="C48" s="113"/>
      <c r="D48" s="114" t="s">
        <v>40</v>
      </c>
      <c r="E48" s="115"/>
      <c r="F48" s="139">
        <f>うぐいす拠点!F48</f>
        <v>150000</v>
      </c>
      <c r="G48" s="139">
        <f>みどり拠点!F48</f>
        <v>460000</v>
      </c>
      <c r="H48" s="155">
        <f>さくらんぼ拠点!F48</f>
        <v>150000</v>
      </c>
      <c r="I48" s="155">
        <f>法人!F48</f>
        <v>760000</v>
      </c>
      <c r="J48" s="156">
        <f t="shared" si="0"/>
        <v>760000</v>
      </c>
      <c r="K48" s="155">
        <f>うぐいす拠点!J48+みどり拠点!J48+さくらんぼ拠点!J48</f>
        <v>0</v>
      </c>
      <c r="L48" s="155">
        <f t="shared" si="1"/>
        <v>760000</v>
      </c>
    </row>
    <row r="49" spans="1:12" x14ac:dyDescent="0.15">
      <c r="A49" s="298"/>
      <c r="B49" s="300"/>
      <c r="C49" s="113"/>
      <c r="D49" s="114" t="s">
        <v>41</v>
      </c>
      <c r="E49" s="115"/>
      <c r="F49" s="139">
        <f>うぐいす拠点!F49</f>
        <v>460000</v>
      </c>
      <c r="G49" s="139">
        <f>みどり拠点!F49</f>
        <v>1400000</v>
      </c>
      <c r="H49" s="155">
        <f>さくらんぼ拠点!F49</f>
        <v>1600000</v>
      </c>
      <c r="I49" s="155">
        <f>法人!F49</f>
        <v>3460000</v>
      </c>
      <c r="J49" s="156">
        <f t="shared" si="0"/>
        <v>3460000</v>
      </c>
      <c r="K49" s="155">
        <f>うぐいす拠点!J49+みどり拠点!J49+さくらんぼ拠点!J49</f>
        <v>0</v>
      </c>
      <c r="L49" s="155">
        <f t="shared" si="1"/>
        <v>3460000</v>
      </c>
    </row>
    <row r="50" spans="1:12" x14ac:dyDescent="0.15">
      <c r="A50" s="298"/>
      <c r="B50" s="300"/>
      <c r="C50" s="116"/>
      <c r="D50" s="117" t="s">
        <v>42</v>
      </c>
      <c r="E50" s="118"/>
      <c r="F50" s="142">
        <f>うぐいす拠点!F50</f>
        <v>135000</v>
      </c>
      <c r="G50" s="142">
        <f>みどり拠点!F50</f>
        <v>360000</v>
      </c>
      <c r="H50" s="157">
        <f>さくらんぼ拠点!F50</f>
        <v>150000</v>
      </c>
      <c r="I50" s="157">
        <f>法人!F50</f>
        <v>645000</v>
      </c>
      <c r="J50" s="158">
        <f t="shared" si="0"/>
        <v>645000</v>
      </c>
      <c r="K50" s="157">
        <f>うぐいす拠点!J50+みどり拠点!J50+さくらんぼ拠点!J50</f>
        <v>0</v>
      </c>
      <c r="L50" s="157">
        <f t="shared" si="1"/>
        <v>645000</v>
      </c>
    </row>
    <row r="51" spans="1:12" x14ac:dyDescent="0.15">
      <c r="A51" s="298"/>
      <c r="B51" s="300"/>
      <c r="C51" s="113" t="s">
        <v>43</v>
      </c>
      <c r="D51" s="114"/>
      <c r="E51" s="115"/>
      <c r="F51" s="153">
        <f>うぐいす拠点!F51</f>
        <v>7372000</v>
      </c>
      <c r="G51" s="153">
        <f>みどり拠点!F51</f>
        <v>9315000</v>
      </c>
      <c r="H51" s="153">
        <f>さくらんぼ拠点!F51</f>
        <v>4250000</v>
      </c>
      <c r="I51" s="153">
        <f>法人!F51</f>
        <v>20937000</v>
      </c>
      <c r="J51" s="154">
        <f t="shared" si="0"/>
        <v>20937000</v>
      </c>
      <c r="K51" s="153">
        <f>うぐいす拠点!J51+みどり拠点!J51+さくらんぼ拠点!J51</f>
        <v>0</v>
      </c>
      <c r="L51" s="153">
        <f t="shared" si="1"/>
        <v>20937000</v>
      </c>
    </row>
    <row r="52" spans="1:12" x14ac:dyDescent="0.15">
      <c r="A52" s="298"/>
      <c r="B52" s="300"/>
      <c r="C52" s="113"/>
      <c r="D52" s="114" t="s">
        <v>44</v>
      </c>
      <c r="E52" s="115"/>
      <c r="F52" s="139">
        <f>うぐいす拠点!F52</f>
        <v>300000</v>
      </c>
      <c r="G52" s="139">
        <f>みどり拠点!F52</f>
        <v>1030000</v>
      </c>
      <c r="H52" s="155">
        <f>さくらんぼ拠点!F52</f>
        <v>350000</v>
      </c>
      <c r="I52" s="155">
        <f>法人!F52</f>
        <v>1680000</v>
      </c>
      <c r="J52" s="156">
        <f t="shared" si="0"/>
        <v>1680000</v>
      </c>
      <c r="K52" s="155">
        <f>うぐいす拠点!J52+みどり拠点!J52+さくらんぼ拠点!J52</f>
        <v>0</v>
      </c>
      <c r="L52" s="155">
        <f t="shared" si="1"/>
        <v>1680000</v>
      </c>
    </row>
    <row r="53" spans="1:12" x14ac:dyDescent="0.15">
      <c r="A53" s="298"/>
      <c r="B53" s="300"/>
      <c r="C53" s="113"/>
      <c r="D53" s="114" t="s">
        <v>45</v>
      </c>
      <c r="E53" s="115"/>
      <c r="F53" s="139">
        <f>うぐいす拠点!F53</f>
        <v>240000</v>
      </c>
      <c r="G53" s="139">
        <f>みどり拠点!F53</f>
        <v>130000</v>
      </c>
      <c r="H53" s="155">
        <f>さくらんぼ拠点!F53</f>
        <v>30000</v>
      </c>
      <c r="I53" s="155">
        <f>法人!F53</f>
        <v>400000</v>
      </c>
      <c r="J53" s="156">
        <f t="shared" si="0"/>
        <v>400000</v>
      </c>
      <c r="K53" s="155">
        <f>うぐいす拠点!J53+みどり拠点!J53+さくらんぼ拠点!J53</f>
        <v>0</v>
      </c>
      <c r="L53" s="155">
        <f t="shared" si="1"/>
        <v>400000</v>
      </c>
    </row>
    <row r="54" spans="1:12" x14ac:dyDescent="0.15">
      <c r="A54" s="298"/>
      <c r="B54" s="300"/>
      <c r="C54" s="113"/>
      <c r="D54" s="114" t="s">
        <v>46</v>
      </c>
      <c r="E54" s="115"/>
      <c r="F54" s="139">
        <f>うぐいす拠点!F54</f>
        <v>340000</v>
      </c>
      <c r="G54" s="139">
        <f>みどり拠点!F54</f>
        <v>230000</v>
      </c>
      <c r="H54" s="155">
        <f>さくらんぼ拠点!F54</f>
        <v>150000</v>
      </c>
      <c r="I54" s="155">
        <f>法人!F54</f>
        <v>720000</v>
      </c>
      <c r="J54" s="156">
        <f t="shared" si="0"/>
        <v>720000</v>
      </c>
      <c r="K54" s="155">
        <f>うぐいす拠点!J54+みどり拠点!J54+さくらんぼ拠点!J54</f>
        <v>0</v>
      </c>
      <c r="L54" s="155">
        <f t="shared" si="1"/>
        <v>720000</v>
      </c>
    </row>
    <row r="55" spans="1:12" x14ac:dyDescent="0.15">
      <c r="A55" s="298"/>
      <c r="B55" s="300"/>
      <c r="C55" s="113"/>
      <c r="D55" s="114" t="s">
        <v>47</v>
      </c>
      <c r="E55" s="115"/>
      <c r="F55" s="139">
        <f>うぐいす拠点!F55</f>
        <v>310000</v>
      </c>
      <c r="G55" s="139">
        <f>みどり拠点!F55</f>
        <v>460000</v>
      </c>
      <c r="H55" s="155">
        <f>さくらんぼ拠点!F55</f>
        <v>380000</v>
      </c>
      <c r="I55" s="155">
        <f>法人!F55</f>
        <v>1150000</v>
      </c>
      <c r="J55" s="156">
        <f t="shared" si="0"/>
        <v>1150000</v>
      </c>
      <c r="K55" s="155">
        <f>うぐいす拠点!J55+みどり拠点!J55+さくらんぼ拠点!J55</f>
        <v>0</v>
      </c>
      <c r="L55" s="155">
        <f t="shared" si="1"/>
        <v>1150000</v>
      </c>
    </row>
    <row r="56" spans="1:12" x14ac:dyDescent="0.15">
      <c r="A56" s="298"/>
      <c r="B56" s="300"/>
      <c r="C56" s="113"/>
      <c r="D56" s="114" t="s">
        <v>48</v>
      </c>
      <c r="E56" s="115"/>
      <c r="F56" s="139">
        <f>うぐいす拠点!F56</f>
        <v>0</v>
      </c>
      <c r="G56" s="139">
        <f>みどり拠点!F56</f>
        <v>0</v>
      </c>
      <c r="H56" s="155">
        <f>さくらんぼ拠点!F56</f>
        <v>0</v>
      </c>
      <c r="I56" s="155">
        <f>法人!F56</f>
        <v>0</v>
      </c>
      <c r="J56" s="156">
        <f t="shared" si="0"/>
        <v>0</v>
      </c>
      <c r="K56" s="155">
        <f>うぐいす拠点!J56+みどり拠点!J56+さくらんぼ拠点!J56</f>
        <v>0</v>
      </c>
      <c r="L56" s="155">
        <f t="shared" si="1"/>
        <v>0</v>
      </c>
    </row>
    <row r="57" spans="1:12" x14ac:dyDescent="0.15">
      <c r="A57" s="298"/>
      <c r="B57" s="300"/>
      <c r="C57" s="113"/>
      <c r="D57" s="114" t="s">
        <v>39</v>
      </c>
      <c r="E57" s="115"/>
      <c r="F57" s="139">
        <f>うぐいす拠点!F57</f>
        <v>622000</v>
      </c>
      <c r="G57" s="139">
        <f>みどり拠点!F57</f>
        <v>264000</v>
      </c>
      <c r="H57" s="155">
        <f>さくらんぼ拠点!F57</f>
        <v>70000</v>
      </c>
      <c r="I57" s="155">
        <f>法人!F57</f>
        <v>956000</v>
      </c>
      <c r="J57" s="156">
        <f t="shared" si="0"/>
        <v>956000</v>
      </c>
      <c r="K57" s="155">
        <f>うぐいす拠点!J57+みどり拠点!J57+さくらんぼ拠点!J57</f>
        <v>0</v>
      </c>
      <c r="L57" s="155">
        <f t="shared" si="1"/>
        <v>956000</v>
      </c>
    </row>
    <row r="58" spans="1:12" x14ac:dyDescent="0.15">
      <c r="A58" s="298"/>
      <c r="B58" s="300"/>
      <c r="C58" s="113"/>
      <c r="D58" s="114" t="s">
        <v>49</v>
      </c>
      <c r="E58" s="115"/>
      <c r="F58" s="139">
        <f>うぐいす拠点!F58</f>
        <v>0</v>
      </c>
      <c r="G58" s="139">
        <f>みどり拠点!F58</f>
        <v>0</v>
      </c>
      <c r="H58" s="155">
        <f>さくらんぼ拠点!F58</f>
        <v>0</v>
      </c>
      <c r="I58" s="155">
        <f>法人!F58</f>
        <v>0</v>
      </c>
      <c r="J58" s="156">
        <f t="shared" si="0"/>
        <v>0</v>
      </c>
      <c r="K58" s="155">
        <f>うぐいす拠点!J58+みどり拠点!J58+さくらんぼ拠点!J58</f>
        <v>0</v>
      </c>
      <c r="L58" s="155">
        <f t="shared" si="1"/>
        <v>0</v>
      </c>
    </row>
    <row r="59" spans="1:12" x14ac:dyDescent="0.15">
      <c r="A59" s="298"/>
      <c r="B59" s="300"/>
      <c r="C59" s="113"/>
      <c r="D59" s="114" t="s">
        <v>50</v>
      </c>
      <c r="E59" s="115"/>
      <c r="F59" s="139">
        <f>うぐいす拠点!F59</f>
        <v>360000</v>
      </c>
      <c r="G59" s="139">
        <f>みどり拠点!F59</f>
        <v>550000</v>
      </c>
      <c r="H59" s="155">
        <f>さくらんぼ拠点!F59</f>
        <v>600000</v>
      </c>
      <c r="I59" s="155">
        <f>法人!F59</f>
        <v>1510000</v>
      </c>
      <c r="J59" s="156">
        <f t="shared" si="0"/>
        <v>1510000</v>
      </c>
      <c r="K59" s="155">
        <f>うぐいす拠点!J59+みどり拠点!J59+さくらんぼ拠点!J59</f>
        <v>0</v>
      </c>
      <c r="L59" s="155">
        <f t="shared" si="1"/>
        <v>1510000</v>
      </c>
    </row>
    <row r="60" spans="1:12" x14ac:dyDescent="0.15">
      <c r="A60" s="298"/>
      <c r="B60" s="300"/>
      <c r="C60" s="113"/>
      <c r="D60" s="114" t="s">
        <v>51</v>
      </c>
      <c r="E60" s="115"/>
      <c r="F60" s="139">
        <f>うぐいす拠点!F60</f>
        <v>890000</v>
      </c>
      <c r="G60" s="139">
        <f>みどり拠点!F60</f>
        <v>350000</v>
      </c>
      <c r="H60" s="155">
        <f>さくらんぼ拠点!F60</f>
        <v>120000</v>
      </c>
      <c r="I60" s="155">
        <f>法人!F60</f>
        <v>1360000</v>
      </c>
      <c r="J60" s="156">
        <f t="shared" si="0"/>
        <v>1360000</v>
      </c>
      <c r="K60" s="155">
        <f>うぐいす拠点!J60+みどり拠点!J60+さくらんぼ拠点!J60</f>
        <v>0</v>
      </c>
      <c r="L60" s="155">
        <f t="shared" si="1"/>
        <v>1360000</v>
      </c>
    </row>
    <row r="61" spans="1:12" x14ac:dyDescent="0.15">
      <c r="A61" s="298"/>
      <c r="B61" s="300"/>
      <c r="C61" s="113"/>
      <c r="D61" s="114" t="s">
        <v>52</v>
      </c>
      <c r="E61" s="115"/>
      <c r="F61" s="139">
        <f>うぐいす拠点!F61</f>
        <v>45000</v>
      </c>
      <c r="G61" s="139">
        <f>みどり拠点!F61</f>
        <v>110000</v>
      </c>
      <c r="H61" s="155">
        <f>さくらんぼ拠点!F61</f>
        <v>15000</v>
      </c>
      <c r="I61" s="155">
        <f>法人!F61</f>
        <v>170000</v>
      </c>
      <c r="J61" s="156">
        <f t="shared" si="0"/>
        <v>170000</v>
      </c>
      <c r="K61" s="155">
        <f>うぐいす拠点!J61+みどり拠点!J61+さくらんぼ拠点!J61</f>
        <v>0</v>
      </c>
      <c r="L61" s="155">
        <f t="shared" si="1"/>
        <v>170000</v>
      </c>
    </row>
    <row r="62" spans="1:12" x14ac:dyDescent="0.15">
      <c r="A62" s="298"/>
      <c r="B62" s="300"/>
      <c r="C62" s="113"/>
      <c r="D62" s="23" t="s">
        <v>239</v>
      </c>
      <c r="E62" s="115"/>
      <c r="F62" s="139">
        <f>うぐいす拠点!F62</f>
        <v>10000</v>
      </c>
      <c r="G62" s="139">
        <f>みどり拠点!F62</f>
        <v>0</v>
      </c>
      <c r="H62" s="155">
        <f>さくらんぼ拠点!F62</f>
        <v>0</v>
      </c>
      <c r="I62" s="155">
        <f>法人!F62</f>
        <v>10000</v>
      </c>
      <c r="J62" s="156">
        <f t="shared" si="0"/>
        <v>10000</v>
      </c>
      <c r="K62" s="155">
        <f>うぐいす拠点!J62+みどり拠点!J62+さくらんぼ拠点!J62</f>
        <v>0</v>
      </c>
      <c r="L62" s="155">
        <f t="shared" si="1"/>
        <v>10000</v>
      </c>
    </row>
    <row r="63" spans="1:12" x14ac:dyDescent="0.15">
      <c r="A63" s="298"/>
      <c r="B63" s="300"/>
      <c r="C63" s="113"/>
      <c r="D63" s="114" t="s">
        <v>53</v>
      </c>
      <c r="E63" s="115"/>
      <c r="F63" s="139">
        <f>うぐいす拠点!F63</f>
        <v>0</v>
      </c>
      <c r="G63" s="139">
        <f>みどり拠点!F63</f>
        <v>2700000</v>
      </c>
      <c r="H63" s="155">
        <f>さくらんぼ拠点!F63</f>
        <v>0</v>
      </c>
      <c r="I63" s="155">
        <f>法人!F63</f>
        <v>2700000</v>
      </c>
      <c r="J63" s="156">
        <f t="shared" si="0"/>
        <v>2700000</v>
      </c>
      <c r="K63" s="155">
        <f>うぐいす拠点!J63+みどり拠点!J63+さくらんぼ拠点!J63</f>
        <v>0</v>
      </c>
      <c r="L63" s="155">
        <f t="shared" si="1"/>
        <v>2700000</v>
      </c>
    </row>
    <row r="64" spans="1:12" x14ac:dyDescent="0.15">
      <c r="A64" s="298"/>
      <c r="B64" s="300"/>
      <c r="C64" s="113"/>
      <c r="D64" s="114" t="s">
        <v>54</v>
      </c>
      <c r="E64" s="115"/>
      <c r="F64" s="139">
        <f>うぐいす拠点!F64</f>
        <v>123000</v>
      </c>
      <c r="G64" s="139">
        <f>みどり拠点!F64</f>
        <v>170000</v>
      </c>
      <c r="H64" s="155">
        <f>さくらんぼ拠点!F64</f>
        <v>10000</v>
      </c>
      <c r="I64" s="155">
        <f>法人!F64</f>
        <v>303000</v>
      </c>
      <c r="J64" s="156">
        <f t="shared" si="0"/>
        <v>303000</v>
      </c>
      <c r="K64" s="155">
        <f>うぐいす拠点!J64+みどり拠点!J64+さくらんぼ拠点!J64</f>
        <v>0</v>
      </c>
      <c r="L64" s="155">
        <f t="shared" si="1"/>
        <v>303000</v>
      </c>
    </row>
    <row r="65" spans="1:12" x14ac:dyDescent="0.15">
      <c r="A65" s="298"/>
      <c r="B65" s="300"/>
      <c r="C65" s="113"/>
      <c r="D65" s="114" t="s">
        <v>55</v>
      </c>
      <c r="E65" s="115"/>
      <c r="F65" s="139">
        <f>うぐいす拠点!F65</f>
        <v>390000</v>
      </c>
      <c r="G65" s="139">
        <f>みどり拠点!F65</f>
        <v>780000</v>
      </c>
      <c r="H65" s="155">
        <f>さくらんぼ拠点!F65</f>
        <v>300000</v>
      </c>
      <c r="I65" s="155">
        <f>法人!F65</f>
        <v>1470000</v>
      </c>
      <c r="J65" s="156">
        <f t="shared" si="0"/>
        <v>1470000</v>
      </c>
      <c r="K65" s="155">
        <f>うぐいす拠点!J65+みどり拠点!J65+さくらんぼ拠点!J65</f>
        <v>0</v>
      </c>
      <c r="L65" s="155">
        <f t="shared" si="1"/>
        <v>1470000</v>
      </c>
    </row>
    <row r="66" spans="1:12" x14ac:dyDescent="0.15">
      <c r="A66" s="298"/>
      <c r="B66" s="300"/>
      <c r="C66" s="113"/>
      <c r="D66" s="114" t="s">
        <v>56</v>
      </c>
      <c r="E66" s="115"/>
      <c r="F66" s="139">
        <f>うぐいす拠点!F66</f>
        <v>1106000</v>
      </c>
      <c r="G66" s="139">
        <f>みどり拠点!F66</f>
        <v>640000</v>
      </c>
      <c r="H66" s="155">
        <f>さくらんぼ拠点!F66</f>
        <v>1750000</v>
      </c>
      <c r="I66" s="155">
        <f>法人!F66</f>
        <v>3496000</v>
      </c>
      <c r="J66" s="156">
        <f t="shared" si="0"/>
        <v>3496000</v>
      </c>
      <c r="K66" s="155">
        <f>うぐいす拠点!J66+みどり拠点!J66+さくらんぼ拠点!J66</f>
        <v>0</v>
      </c>
      <c r="L66" s="155">
        <f t="shared" si="1"/>
        <v>3496000</v>
      </c>
    </row>
    <row r="67" spans="1:12" x14ac:dyDescent="0.15">
      <c r="A67" s="298"/>
      <c r="B67" s="300"/>
      <c r="C67" s="113"/>
      <c r="D67" s="114" t="s">
        <v>57</v>
      </c>
      <c r="E67" s="115"/>
      <c r="F67" s="139">
        <f>うぐいす拠点!F67</f>
        <v>2244000</v>
      </c>
      <c r="G67" s="139">
        <f>みどり拠点!F67</f>
        <v>1200000</v>
      </c>
      <c r="H67" s="155">
        <f>さくらんぼ拠点!F67</f>
        <v>0</v>
      </c>
      <c r="I67" s="155">
        <f>法人!F67</f>
        <v>3444000</v>
      </c>
      <c r="J67" s="156">
        <f t="shared" si="0"/>
        <v>3444000</v>
      </c>
      <c r="K67" s="155">
        <f>うぐいす拠点!J67+みどり拠点!J67+さくらんぼ拠点!J67</f>
        <v>0</v>
      </c>
      <c r="L67" s="155">
        <f t="shared" si="1"/>
        <v>3444000</v>
      </c>
    </row>
    <row r="68" spans="1:12" x14ac:dyDescent="0.15">
      <c r="A68" s="298"/>
      <c r="B68" s="300"/>
      <c r="C68" s="113"/>
      <c r="D68" s="114" t="s">
        <v>58</v>
      </c>
      <c r="E68" s="115"/>
      <c r="F68" s="139">
        <f>うぐいす拠点!F68</f>
        <v>50000</v>
      </c>
      <c r="G68" s="139">
        <f>みどり拠点!F68</f>
        <v>170000</v>
      </c>
      <c r="H68" s="155">
        <f>さくらんぼ拠点!F68</f>
        <v>100000</v>
      </c>
      <c r="I68" s="155">
        <f>法人!F68</f>
        <v>320000</v>
      </c>
      <c r="J68" s="156">
        <f t="shared" si="0"/>
        <v>320000</v>
      </c>
      <c r="K68" s="155">
        <f>うぐいす拠点!J68+みどり拠点!J68+さくらんぼ拠点!J68</f>
        <v>0</v>
      </c>
      <c r="L68" s="155">
        <f t="shared" si="1"/>
        <v>320000</v>
      </c>
    </row>
    <row r="69" spans="1:12" x14ac:dyDescent="0.15">
      <c r="A69" s="298"/>
      <c r="B69" s="300"/>
      <c r="C69" s="113"/>
      <c r="D69" s="114" t="s">
        <v>59</v>
      </c>
      <c r="E69" s="115"/>
      <c r="F69" s="139">
        <f>うぐいす拠点!F69</f>
        <v>90000</v>
      </c>
      <c r="G69" s="139">
        <f>みどり拠点!F69</f>
        <v>55000</v>
      </c>
      <c r="H69" s="155">
        <f>さくらんぼ拠点!F69</f>
        <v>350000</v>
      </c>
      <c r="I69" s="155">
        <f>法人!F69</f>
        <v>495000</v>
      </c>
      <c r="J69" s="156">
        <f t="shared" si="0"/>
        <v>495000</v>
      </c>
      <c r="K69" s="155">
        <f>うぐいす拠点!J69+みどり拠点!J69+さくらんぼ拠点!J69</f>
        <v>0</v>
      </c>
      <c r="L69" s="155">
        <f t="shared" si="1"/>
        <v>495000</v>
      </c>
    </row>
    <row r="70" spans="1:12" x14ac:dyDescent="0.15">
      <c r="A70" s="298"/>
      <c r="B70" s="300"/>
      <c r="C70" s="113"/>
      <c r="D70" s="114" t="s">
        <v>240</v>
      </c>
      <c r="E70" s="115"/>
      <c r="F70" s="139">
        <f>うぐいす拠点!F70</f>
        <v>75000</v>
      </c>
      <c r="G70" s="139">
        <f>みどり拠点!F70</f>
        <v>46000</v>
      </c>
      <c r="H70" s="155">
        <f>さくらんぼ拠点!F70</f>
        <v>0</v>
      </c>
      <c r="I70" s="155">
        <f>法人!F70</f>
        <v>121000</v>
      </c>
      <c r="J70" s="156">
        <f t="shared" ref="J70" si="4">SUM(F70:H70)</f>
        <v>121000</v>
      </c>
      <c r="K70" s="155">
        <f>うぐいす拠点!J70+みどり拠点!J70+さくらんぼ拠点!J70</f>
        <v>0</v>
      </c>
      <c r="L70" s="155">
        <f t="shared" ref="L70" si="5">I70+K70</f>
        <v>121000</v>
      </c>
    </row>
    <row r="71" spans="1:12" x14ac:dyDescent="0.15">
      <c r="A71" s="298"/>
      <c r="B71" s="300"/>
      <c r="C71" s="113"/>
      <c r="D71" s="114" t="s">
        <v>60</v>
      </c>
      <c r="E71" s="115"/>
      <c r="F71" s="139">
        <f>うぐいす拠点!F71</f>
        <v>30000</v>
      </c>
      <c r="G71" s="139">
        <f>みどり拠点!F71</f>
        <v>330000</v>
      </c>
      <c r="H71" s="155">
        <f>さくらんぼ拠点!F71</f>
        <v>10000</v>
      </c>
      <c r="I71" s="155">
        <f>法人!F71</f>
        <v>370000</v>
      </c>
      <c r="J71" s="156">
        <f t="shared" si="0"/>
        <v>370000</v>
      </c>
      <c r="K71" s="155">
        <f>うぐいす拠点!J71+みどり拠点!J71+さくらんぼ拠点!J71</f>
        <v>0</v>
      </c>
      <c r="L71" s="155">
        <f t="shared" si="1"/>
        <v>370000</v>
      </c>
    </row>
    <row r="72" spans="1:12" x14ac:dyDescent="0.15">
      <c r="A72" s="298"/>
      <c r="B72" s="300"/>
      <c r="C72" s="116"/>
      <c r="D72" s="117" t="s">
        <v>42</v>
      </c>
      <c r="E72" s="118"/>
      <c r="F72" s="142">
        <f>うぐいす拠点!F72</f>
        <v>147000</v>
      </c>
      <c r="G72" s="142">
        <f>みどり拠点!F72</f>
        <v>100000</v>
      </c>
      <c r="H72" s="157">
        <f>さくらんぼ拠点!F72</f>
        <v>15000</v>
      </c>
      <c r="I72" s="157">
        <f>法人!F72</f>
        <v>262000</v>
      </c>
      <c r="J72" s="158">
        <f t="shared" si="0"/>
        <v>262000</v>
      </c>
      <c r="K72" s="157">
        <f>うぐいす拠点!J72+みどり拠点!J72+さくらんぼ拠点!J72</f>
        <v>0</v>
      </c>
      <c r="L72" s="157">
        <f t="shared" si="1"/>
        <v>262000</v>
      </c>
    </row>
    <row r="73" spans="1:12" x14ac:dyDescent="0.15">
      <c r="A73" s="298"/>
      <c r="B73" s="300"/>
      <c r="C73" s="113" t="s">
        <v>61</v>
      </c>
      <c r="D73" s="114"/>
      <c r="E73" s="115"/>
      <c r="F73" s="136">
        <f>うぐいす拠点!F73</f>
        <v>0</v>
      </c>
      <c r="G73" s="136">
        <f>みどり拠点!F73</f>
        <v>40000000</v>
      </c>
      <c r="H73" s="153">
        <f>さくらんぼ拠点!F73</f>
        <v>0</v>
      </c>
      <c r="I73" s="153">
        <f>法人!F73</f>
        <v>40000000</v>
      </c>
      <c r="J73" s="154">
        <f t="shared" si="0"/>
        <v>40000000</v>
      </c>
      <c r="K73" s="153">
        <f>うぐいす拠点!J73+みどり拠点!J73+さくらんぼ拠点!J73</f>
        <v>0</v>
      </c>
      <c r="L73" s="153">
        <f t="shared" si="1"/>
        <v>40000000</v>
      </c>
    </row>
    <row r="74" spans="1:12" x14ac:dyDescent="0.15">
      <c r="A74" s="298"/>
      <c r="B74" s="300"/>
      <c r="C74" s="113"/>
      <c r="D74" s="114" t="s">
        <v>62</v>
      </c>
      <c r="E74" s="115"/>
      <c r="F74" s="139">
        <f>うぐいす拠点!F74</f>
        <v>0</v>
      </c>
      <c r="G74" s="139">
        <f>みどり拠点!F74</f>
        <v>40000000</v>
      </c>
      <c r="H74" s="155">
        <f>さくらんぼ拠点!F74</f>
        <v>0</v>
      </c>
      <c r="I74" s="155">
        <f>法人!F74</f>
        <v>40000000</v>
      </c>
      <c r="J74" s="156">
        <f t="shared" ref="J74:J130" si="6">SUM(F74:H74)</f>
        <v>40000000</v>
      </c>
      <c r="K74" s="155">
        <f>うぐいす拠点!J74+みどり拠点!J74+さくらんぼ拠点!J74</f>
        <v>0</v>
      </c>
      <c r="L74" s="155">
        <f t="shared" ref="L74:L130" si="7">I74+K74</f>
        <v>40000000</v>
      </c>
    </row>
    <row r="75" spans="1:12" x14ac:dyDescent="0.15">
      <c r="A75" s="298"/>
      <c r="B75" s="300"/>
      <c r="C75" s="113"/>
      <c r="D75" s="114"/>
      <c r="E75" s="115" t="s">
        <v>63</v>
      </c>
      <c r="F75" s="139">
        <f>うぐいす拠点!F75</f>
        <v>0</v>
      </c>
      <c r="G75" s="139">
        <f>みどり拠点!F75</f>
        <v>40000000</v>
      </c>
      <c r="H75" s="155">
        <f>さくらんぼ拠点!F75</f>
        <v>0</v>
      </c>
      <c r="I75" s="155">
        <f>法人!F75</f>
        <v>40000000</v>
      </c>
      <c r="J75" s="156">
        <f t="shared" si="6"/>
        <v>40000000</v>
      </c>
      <c r="K75" s="155">
        <f>うぐいす拠点!J75+みどり拠点!J75+さくらんぼ拠点!J75</f>
        <v>0</v>
      </c>
      <c r="L75" s="155">
        <f t="shared" si="7"/>
        <v>40000000</v>
      </c>
    </row>
    <row r="76" spans="1:12" x14ac:dyDescent="0.15">
      <c r="A76" s="298"/>
      <c r="B76" s="300"/>
      <c r="C76" s="113"/>
      <c r="D76" s="114"/>
      <c r="E76" s="115" t="s">
        <v>64</v>
      </c>
      <c r="F76" s="139">
        <f>うぐいす拠点!F76</f>
        <v>0</v>
      </c>
      <c r="G76" s="139">
        <f>みどり拠点!F76</f>
        <v>0</v>
      </c>
      <c r="H76" s="155">
        <f>さくらんぼ拠点!F76</f>
        <v>0</v>
      </c>
      <c r="I76" s="155">
        <f>法人!F76</f>
        <v>0</v>
      </c>
      <c r="J76" s="156">
        <f t="shared" si="6"/>
        <v>0</v>
      </c>
      <c r="K76" s="155">
        <f>うぐいす拠点!J76+みどり拠点!J76+さくらんぼ拠点!J76</f>
        <v>0</v>
      </c>
      <c r="L76" s="155">
        <f t="shared" si="7"/>
        <v>0</v>
      </c>
    </row>
    <row r="77" spans="1:12" x14ac:dyDescent="0.15">
      <c r="A77" s="298"/>
      <c r="B77" s="300"/>
      <c r="C77" s="116"/>
      <c r="D77" s="117" t="s">
        <v>65</v>
      </c>
      <c r="E77" s="118"/>
      <c r="F77" s="142">
        <f>うぐいす拠点!F77</f>
        <v>0</v>
      </c>
      <c r="G77" s="142">
        <f>みどり拠点!F77</f>
        <v>0</v>
      </c>
      <c r="H77" s="157">
        <f>さくらんぼ拠点!F77</f>
        <v>0</v>
      </c>
      <c r="I77" s="157">
        <f>法人!F77</f>
        <v>0</v>
      </c>
      <c r="J77" s="158">
        <f t="shared" si="6"/>
        <v>0</v>
      </c>
      <c r="K77" s="157">
        <f>うぐいす拠点!J77+みどり拠点!J77+さくらんぼ拠点!J77</f>
        <v>0</v>
      </c>
      <c r="L77" s="157">
        <f t="shared" si="7"/>
        <v>0</v>
      </c>
    </row>
    <row r="78" spans="1:12" x14ac:dyDescent="0.15">
      <c r="A78" s="298"/>
      <c r="B78" s="300"/>
      <c r="C78" s="119" t="s">
        <v>66</v>
      </c>
      <c r="D78" s="120"/>
      <c r="E78" s="121"/>
      <c r="F78" s="145">
        <f>うぐいす拠点!F78</f>
        <v>0</v>
      </c>
      <c r="G78" s="145">
        <f>みどり拠点!F78</f>
        <v>0</v>
      </c>
      <c r="H78" s="159">
        <f>さくらんぼ拠点!F78</f>
        <v>0</v>
      </c>
      <c r="I78" s="159">
        <f>法人!F78</f>
        <v>0</v>
      </c>
      <c r="J78" s="160">
        <f t="shared" si="6"/>
        <v>0</v>
      </c>
      <c r="K78" s="159">
        <f>うぐいす拠点!J78+みどり拠点!J78+さくらんぼ拠点!J78</f>
        <v>0</v>
      </c>
      <c r="L78" s="159">
        <f t="shared" si="7"/>
        <v>0</v>
      </c>
    </row>
    <row r="79" spans="1:12" x14ac:dyDescent="0.15">
      <c r="A79" s="298"/>
      <c r="B79" s="300"/>
      <c r="C79" s="119" t="s">
        <v>67</v>
      </c>
      <c r="D79" s="120"/>
      <c r="E79" s="121"/>
      <c r="F79" s="145">
        <f>うぐいす拠点!F79</f>
        <v>0</v>
      </c>
      <c r="G79" s="145">
        <f>みどり拠点!F79</f>
        <v>0</v>
      </c>
      <c r="H79" s="159">
        <f>さくらんぼ拠点!F79</f>
        <v>0</v>
      </c>
      <c r="I79" s="159">
        <f>法人!F79</f>
        <v>0</v>
      </c>
      <c r="J79" s="160">
        <f t="shared" si="6"/>
        <v>0</v>
      </c>
      <c r="K79" s="159">
        <f>うぐいす拠点!J79+みどり拠点!J79+さくらんぼ拠点!J79</f>
        <v>0</v>
      </c>
      <c r="L79" s="159">
        <f t="shared" si="7"/>
        <v>0</v>
      </c>
    </row>
    <row r="80" spans="1:12" x14ac:dyDescent="0.15">
      <c r="A80" s="298"/>
      <c r="B80" s="300"/>
      <c r="C80" s="113" t="s">
        <v>68</v>
      </c>
      <c r="D80" s="114"/>
      <c r="E80" s="115"/>
      <c r="F80" s="136">
        <f>うぐいす拠点!F80</f>
        <v>600000</v>
      </c>
      <c r="G80" s="136">
        <f>みどり拠点!F80</f>
        <v>0</v>
      </c>
      <c r="H80" s="153">
        <f>さくらんぼ拠点!F80</f>
        <v>0</v>
      </c>
      <c r="I80" s="153">
        <f>法人!F80</f>
        <v>600000</v>
      </c>
      <c r="J80" s="154">
        <f t="shared" si="6"/>
        <v>600000</v>
      </c>
      <c r="K80" s="153">
        <f>うぐいす拠点!J80+みどり拠点!J80+さくらんぼ拠点!J80</f>
        <v>0</v>
      </c>
      <c r="L80" s="153">
        <f t="shared" si="7"/>
        <v>600000</v>
      </c>
    </row>
    <row r="81" spans="1:12" x14ac:dyDescent="0.15">
      <c r="A81" s="298"/>
      <c r="B81" s="300"/>
      <c r="C81" s="113"/>
      <c r="D81" s="114" t="s">
        <v>69</v>
      </c>
      <c r="E81" s="115"/>
      <c r="F81" s="139">
        <f>うぐいす拠点!F81</f>
        <v>0</v>
      </c>
      <c r="G81" s="139">
        <f>みどり拠点!F81</f>
        <v>0</v>
      </c>
      <c r="H81" s="155">
        <f>さくらんぼ拠点!F81</f>
        <v>0</v>
      </c>
      <c r="I81" s="155">
        <f>法人!F81</f>
        <v>0</v>
      </c>
      <c r="J81" s="156">
        <f t="shared" si="6"/>
        <v>0</v>
      </c>
      <c r="K81" s="155">
        <f>うぐいす拠点!J81+みどり拠点!J81+さくらんぼ拠点!J81</f>
        <v>0</v>
      </c>
      <c r="L81" s="155">
        <f t="shared" si="7"/>
        <v>0</v>
      </c>
    </row>
    <row r="82" spans="1:12" x14ac:dyDescent="0.15">
      <c r="A82" s="298"/>
      <c r="B82" s="300"/>
      <c r="C82" s="113"/>
      <c r="D82" s="114" t="s">
        <v>42</v>
      </c>
      <c r="E82" s="115"/>
      <c r="F82" s="139">
        <f>うぐいす拠点!F82</f>
        <v>600000</v>
      </c>
      <c r="G82" s="139">
        <f>みどり拠点!F82</f>
        <v>0</v>
      </c>
      <c r="H82" s="155">
        <f>さくらんぼ拠点!F82</f>
        <v>0</v>
      </c>
      <c r="I82" s="155">
        <f>法人!F82</f>
        <v>600000</v>
      </c>
      <c r="J82" s="156">
        <f t="shared" si="6"/>
        <v>600000</v>
      </c>
      <c r="K82" s="155">
        <f>うぐいす拠点!J82+みどり拠点!J82+さくらんぼ拠点!J82</f>
        <v>0</v>
      </c>
      <c r="L82" s="155">
        <f t="shared" si="7"/>
        <v>600000</v>
      </c>
    </row>
    <row r="83" spans="1:12" x14ac:dyDescent="0.15">
      <c r="A83" s="298"/>
      <c r="B83" s="301"/>
      <c r="C83" s="125" t="s">
        <v>70</v>
      </c>
      <c r="D83" s="124"/>
      <c r="E83" s="124"/>
      <c r="F83" s="161">
        <f>うぐいす拠点!F83</f>
        <v>50941000</v>
      </c>
      <c r="G83" s="161">
        <f>みどり拠点!F83</f>
        <v>113542400</v>
      </c>
      <c r="H83" s="161">
        <f>さくらんぼ拠点!F83</f>
        <v>43722200</v>
      </c>
      <c r="I83" s="161">
        <f>法人!F83</f>
        <v>208205600</v>
      </c>
      <c r="J83" s="162">
        <f t="shared" si="6"/>
        <v>208205600</v>
      </c>
      <c r="K83" s="161">
        <f>うぐいす拠点!J83+みどり拠点!J83+さくらんぼ拠点!J83</f>
        <v>0</v>
      </c>
      <c r="L83" s="161">
        <f t="shared" si="7"/>
        <v>208205600</v>
      </c>
    </row>
    <row r="84" spans="1:12" x14ac:dyDescent="0.15">
      <c r="A84" s="299"/>
      <c r="B84" s="302" t="s">
        <v>71</v>
      </c>
      <c r="C84" s="303"/>
      <c r="D84" s="303"/>
      <c r="E84" s="304"/>
      <c r="F84" s="155">
        <f>うぐいす拠点!F84</f>
        <v>-5842278</v>
      </c>
      <c r="G84" s="161">
        <f>みどり拠点!F84</f>
        <v>-440400</v>
      </c>
      <c r="H84" s="161">
        <f>さくらんぼ拠点!F84</f>
        <v>6548800</v>
      </c>
      <c r="I84" s="161">
        <f>法人!F84</f>
        <v>266122</v>
      </c>
      <c r="J84" s="162">
        <f t="shared" si="6"/>
        <v>266122</v>
      </c>
      <c r="K84" s="161">
        <f>うぐいす拠点!J84+みどり拠点!J84+さくらんぼ拠点!J84</f>
        <v>0</v>
      </c>
      <c r="L84" s="161">
        <f t="shared" si="7"/>
        <v>266122</v>
      </c>
    </row>
    <row r="85" spans="1:12" x14ac:dyDescent="0.15">
      <c r="A85" s="298" t="s">
        <v>72</v>
      </c>
      <c r="B85" s="311" t="s">
        <v>3</v>
      </c>
      <c r="C85" s="126" t="s">
        <v>73</v>
      </c>
      <c r="D85" s="114"/>
      <c r="E85" s="115"/>
      <c r="F85" s="163">
        <f>うぐいす拠点!F85</f>
        <v>0</v>
      </c>
      <c r="G85" s="139">
        <f>みどり拠点!F85</f>
        <v>0</v>
      </c>
      <c r="H85" s="155">
        <f>さくらんぼ拠点!F85</f>
        <v>0</v>
      </c>
      <c r="I85" s="155">
        <f>法人!F85</f>
        <v>0</v>
      </c>
      <c r="J85" s="156">
        <f t="shared" si="6"/>
        <v>0</v>
      </c>
      <c r="K85" s="155">
        <f>うぐいす拠点!J85+みどり拠点!J85+さくらんぼ拠点!J85</f>
        <v>0</v>
      </c>
      <c r="L85" s="155">
        <f t="shared" si="7"/>
        <v>0</v>
      </c>
    </row>
    <row r="86" spans="1:12" x14ac:dyDescent="0.15">
      <c r="A86" s="298"/>
      <c r="B86" s="311"/>
      <c r="C86" s="113"/>
      <c r="D86" s="114" t="s">
        <v>73</v>
      </c>
      <c r="E86" s="115"/>
      <c r="F86" s="140">
        <f>うぐいす拠点!F86</f>
        <v>0</v>
      </c>
      <c r="G86" s="139">
        <f>みどり拠点!F86</f>
        <v>0</v>
      </c>
      <c r="H86" s="155">
        <f>さくらんぼ拠点!F86</f>
        <v>0</v>
      </c>
      <c r="I86" s="155">
        <f>法人!F86</f>
        <v>0</v>
      </c>
      <c r="J86" s="156">
        <f t="shared" si="6"/>
        <v>0</v>
      </c>
      <c r="K86" s="155">
        <f>うぐいす拠点!J86+みどり拠点!J86+さくらんぼ拠点!J86</f>
        <v>0</v>
      </c>
      <c r="L86" s="155">
        <f t="shared" si="7"/>
        <v>0</v>
      </c>
    </row>
    <row r="87" spans="1:12" x14ac:dyDescent="0.15">
      <c r="A87" s="298"/>
      <c r="B87" s="311"/>
      <c r="C87" s="116"/>
      <c r="D87" s="117" t="s">
        <v>74</v>
      </c>
      <c r="E87" s="118"/>
      <c r="F87" s="143">
        <f>うぐいす拠点!F87</f>
        <v>0</v>
      </c>
      <c r="G87" s="142">
        <f>みどり拠点!F87</f>
        <v>0</v>
      </c>
      <c r="H87" s="157">
        <f>さくらんぼ拠点!F87</f>
        <v>0</v>
      </c>
      <c r="I87" s="157">
        <f>法人!F87</f>
        <v>0</v>
      </c>
      <c r="J87" s="158">
        <f t="shared" si="6"/>
        <v>0</v>
      </c>
      <c r="K87" s="157">
        <f>うぐいす拠点!J87+みどり拠点!J87+さくらんぼ拠点!J87</f>
        <v>0</v>
      </c>
      <c r="L87" s="157">
        <f t="shared" si="7"/>
        <v>0</v>
      </c>
    </row>
    <row r="88" spans="1:12" x14ac:dyDescent="0.15">
      <c r="A88" s="298"/>
      <c r="B88" s="300"/>
      <c r="C88" s="113" t="s">
        <v>75</v>
      </c>
      <c r="D88" s="114"/>
      <c r="E88" s="115"/>
      <c r="F88" s="140">
        <f>うぐいす拠点!F88</f>
        <v>0</v>
      </c>
      <c r="G88" s="139">
        <f>みどり拠点!F88</f>
        <v>0</v>
      </c>
      <c r="H88" s="155">
        <f>さくらんぼ拠点!F88</f>
        <v>0</v>
      </c>
      <c r="I88" s="155">
        <f>法人!F88</f>
        <v>0</v>
      </c>
      <c r="J88" s="156">
        <f t="shared" si="6"/>
        <v>0</v>
      </c>
      <c r="K88" s="155">
        <f>うぐいす拠点!J88+みどり拠点!J88+さくらんぼ拠点!J88</f>
        <v>0</v>
      </c>
      <c r="L88" s="155">
        <f t="shared" si="7"/>
        <v>0</v>
      </c>
    </row>
    <row r="89" spans="1:12" x14ac:dyDescent="0.15">
      <c r="A89" s="298"/>
      <c r="B89" s="300"/>
      <c r="C89" s="113"/>
      <c r="D89" s="114" t="s">
        <v>75</v>
      </c>
      <c r="E89" s="115"/>
      <c r="F89" s="140">
        <f>うぐいす拠点!F89</f>
        <v>0</v>
      </c>
      <c r="G89" s="139">
        <f>みどり拠点!F89</f>
        <v>0</v>
      </c>
      <c r="H89" s="155">
        <f>さくらんぼ拠点!F89</f>
        <v>0</v>
      </c>
      <c r="I89" s="155">
        <f>法人!F89</f>
        <v>0</v>
      </c>
      <c r="J89" s="156">
        <f t="shared" si="6"/>
        <v>0</v>
      </c>
      <c r="K89" s="155">
        <f>うぐいす拠点!J89+みどり拠点!J89+さくらんぼ拠点!J89</f>
        <v>0</v>
      </c>
      <c r="L89" s="155">
        <f t="shared" si="7"/>
        <v>0</v>
      </c>
    </row>
    <row r="90" spans="1:12" x14ac:dyDescent="0.15">
      <c r="A90" s="298"/>
      <c r="B90" s="300"/>
      <c r="C90" s="116"/>
      <c r="D90" s="117" t="s">
        <v>76</v>
      </c>
      <c r="E90" s="118"/>
      <c r="F90" s="143">
        <f>うぐいす拠点!F90</f>
        <v>0</v>
      </c>
      <c r="G90" s="142">
        <f>みどり拠点!F90</f>
        <v>0</v>
      </c>
      <c r="H90" s="157">
        <f>さくらんぼ拠点!F90</f>
        <v>0</v>
      </c>
      <c r="I90" s="157">
        <f>法人!F90</f>
        <v>0</v>
      </c>
      <c r="J90" s="158">
        <f t="shared" si="6"/>
        <v>0</v>
      </c>
      <c r="K90" s="157">
        <f>うぐいす拠点!J90+みどり拠点!J90+さくらんぼ拠点!J90</f>
        <v>0</v>
      </c>
      <c r="L90" s="157">
        <f t="shared" si="7"/>
        <v>0</v>
      </c>
    </row>
    <row r="91" spans="1:12" x14ac:dyDescent="0.15">
      <c r="A91" s="298"/>
      <c r="B91" s="300"/>
      <c r="C91" s="119" t="s">
        <v>77</v>
      </c>
      <c r="D91" s="120"/>
      <c r="E91" s="121"/>
      <c r="F91" s="164">
        <f>うぐいす拠点!F91</f>
        <v>0</v>
      </c>
      <c r="G91" s="165">
        <f>みどり拠点!F91</f>
        <v>0</v>
      </c>
      <c r="H91" s="166">
        <f>さくらんぼ拠点!F91</f>
        <v>0</v>
      </c>
      <c r="I91" s="166">
        <f>法人!F91</f>
        <v>0</v>
      </c>
      <c r="J91" s="167">
        <f t="shared" si="6"/>
        <v>0</v>
      </c>
      <c r="K91" s="166">
        <f>うぐいす拠点!J91+みどり拠点!J91+さくらんぼ拠点!J91</f>
        <v>0</v>
      </c>
      <c r="L91" s="166">
        <f t="shared" si="7"/>
        <v>0</v>
      </c>
    </row>
    <row r="92" spans="1:12" x14ac:dyDescent="0.15">
      <c r="A92" s="298"/>
      <c r="B92" s="300"/>
      <c r="C92" s="115" t="s">
        <v>78</v>
      </c>
      <c r="D92" s="115"/>
      <c r="E92" s="115"/>
      <c r="F92" s="140">
        <f>うぐいす拠点!F92</f>
        <v>0</v>
      </c>
      <c r="G92" s="139">
        <f>みどり拠点!F92</f>
        <v>0</v>
      </c>
      <c r="H92" s="155">
        <f>さくらんぼ拠点!F92</f>
        <v>0</v>
      </c>
      <c r="I92" s="155">
        <f>法人!F92</f>
        <v>0</v>
      </c>
      <c r="J92" s="156">
        <f t="shared" si="6"/>
        <v>0</v>
      </c>
      <c r="K92" s="155">
        <f>うぐいす拠点!J92+みどり拠点!J92+さくらんぼ拠点!J92</f>
        <v>0</v>
      </c>
      <c r="L92" s="155">
        <f t="shared" si="7"/>
        <v>0</v>
      </c>
    </row>
    <row r="93" spans="1:12" x14ac:dyDescent="0.15">
      <c r="A93" s="298"/>
      <c r="B93" s="300"/>
      <c r="C93" s="114"/>
      <c r="D93" s="114" t="s">
        <v>79</v>
      </c>
      <c r="E93" s="115"/>
      <c r="F93" s="140">
        <f>うぐいす拠点!F93</f>
        <v>0</v>
      </c>
      <c r="G93" s="139">
        <f>みどり拠点!F93</f>
        <v>0</v>
      </c>
      <c r="H93" s="155">
        <f>さくらんぼ拠点!F93</f>
        <v>0</v>
      </c>
      <c r="I93" s="155">
        <f>法人!F93</f>
        <v>0</v>
      </c>
      <c r="J93" s="156">
        <f t="shared" si="6"/>
        <v>0</v>
      </c>
      <c r="K93" s="155">
        <f>うぐいす拠点!J93+みどり拠点!J93+さくらんぼ拠点!J93</f>
        <v>0</v>
      </c>
      <c r="L93" s="155">
        <f t="shared" si="7"/>
        <v>0</v>
      </c>
    </row>
    <row r="94" spans="1:12" x14ac:dyDescent="0.15">
      <c r="A94" s="298"/>
      <c r="B94" s="300"/>
      <c r="C94" s="116"/>
      <c r="D94" s="117" t="s">
        <v>80</v>
      </c>
      <c r="E94" s="118"/>
      <c r="F94" s="143">
        <f>うぐいす拠点!F94</f>
        <v>0</v>
      </c>
      <c r="G94" s="142">
        <f>みどり拠点!F94</f>
        <v>0</v>
      </c>
      <c r="H94" s="157">
        <f>さくらんぼ拠点!F94</f>
        <v>0</v>
      </c>
      <c r="I94" s="157">
        <f>法人!F94</f>
        <v>0</v>
      </c>
      <c r="J94" s="158">
        <f t="shared" si="6"/>
        <v>0</v>
      </c>
      <c r="K94" s="157">
        <f>うぐいす拠点!J94+みどり拠点!J94+さくらんぼ拠点!J94</f>
        <v>0</v>
      </c>
      <c r="L94" s="157">
        <f t="shared" si="7"/>
        <v>0</v>
      </c>
    </row>
    <row r="95" spans="1:12" x14ac:dyDescent="0.15">
      <c r="A95" s="298"/>
      <c r="B95" s="300"/>
      <c r="C95" s="127" t="s">
        <v>81</v>
      </c>
      <c r="D95" s="114"/>
      <c r="E95" s="115"/>
      <c r="F95" s="149">
        <f>うぐいす拠点!F95</f>
        <v>0</v>
      </c>
      <c r="G95" s="139">
        <f>みどり拠点!F95</f>
        <v>0</v>
      </c>
      <c r="H95" s="155">
        <f>さくらんぼ拠点!F95</f>
        <v>0</v>
      </c>
      <c r="I95" s="155">
        <f>法人!F95</f>
        <v>0</v>
      </c>
      <c r="J95" s="156">
        <f t="shared" si="6"/>
        <v>0</v>
      </c>
      <c r="K95" s="155">
        <f>うぐいす拠点!J95+みどり拠点!J95+さくらんぼ拠点!J95</f>
        <v>0</v>
      </c>
      <c r="L95" s="155">
        <f t="shared" si="7"/>
        <v>0</v>
      </c>
    </row>
    <row r="96" spans="1:12" x14ac:dyDescent="0.15">
      <c r="A96" s="298"/>
      <c r="B96" s="300"/>
      <c r="C96" s="125" t="s">
        <v>82</v>
      </c>
      <c r="D96" s="125"/>
      <c r="E96" s="125"/>
      <c r="F96" s="161">
        <f>うぐいす拠点!F96</f>
        <v>0</v>
      </c>
      <c r="G96" s="161">
        <f>みどり拠点!F96</f>
        <v>0</v>
      </c>
      <c r="H96" s="161">
        <f>さくらんぼ拠点!F96</f>
        <v>0</v>
      </c>
      <c r="I96" s="161">
        <f>法人!F96</f>
        <v>0</v>
      </c>
      <c r="J96" s="162">
        <f t="shared" si="6"/>
        <v>0</v>
      </c>
      <c r="K96" s="161">
        <f>うぐいす拠点!J96+みどり拠点!J96+さくらんぼ拠点!J96</f>
        <v>0</v>
      </c>
      <c r="L96" s="161">
        <f t="shared" si="7"/>
        <v>0</v>
      </c>
    </row>
    <row r="97" spans="1:12" x14ac:dyDescent="0.15">
      <c r="A97" s="298"/>
      <c r="B97" s="300" t="s">
        <v>28</v>
      </c>
      <c r="C97" s="110" t="s">
        <v>83</v>
      </c>
      <c r="D97" s="111"/>
      <c r="E97" s="112"/>
      <c r="F97" s="168">
        <f>うぐいす拠点!F97</f>
        <v>0</v>
      </c>
      <c r="G97" s="169">
        <f>みどり拠点!F97</f>
        <v>0</v>
      </c>
      <c r="H97" s="170">
        <f>さくらんぼ拠点!F97</f>
        <v>0</v>
      </c>
      <c r="I97" s="170">
        <f>法人!F97</f>
        <v>0</v>
      </c>
      <c r="J97" s="171">
        <f t="shared" si="6"/>
        <v>0</v>
      </c>
      <c r="K97" s="170">
        <f>うぐいす拠点!J97+みどり拠点!J97+さくらんぼ拠点!J97</f>
        <v>0</v>
      </c>
      <c r="L97" s="170">
        <f t="shared" si="7"/>
        <v>0</v>
      </c>
    </row>
    <row r="98" spans="1:12" x14ac:dyDescent="0.15">
      <c r="A98" s="298"/>
      <c r="B98" s="300"/>
      <c r="C98" s="113" t="s">
        <v>84</v>
      </c>
      <c r="D98" s="114"/>
      <c r="E98" s="115"/>
      <c r="F98" s="140">
        <f>うぐいす拠点!F98</f>
        <v>0</v>
      </c>
      <c r="G98" s="139">
        <f>みどり拠点!F98</f>
        <v>0</v>
      </c>
      <c r="H98" s="155">
        <f>さくらんぼ拠点!F98</f>
        <v>0</v>
      </c>
      <c r="I98" s="155">
        <f>法人!F98</f>
        <v>0</v>
      </c>
      <c r="J98" s="156">
        <f t="shared" si="6"/>
        <v>0</v>
      </c>
      <c r="K98" s="155">
        <f>うぐいす拠点!J98+みどり拠点!J98+さくらんぼ拠点!J98</f>
        <v>0</v>
      </c>
      <c r="L98" s="155">
        <f t="shared" si="7"/>
        <v>0</v>
      </c>
    </row>
    <row r="99" spans="1:12" x14ac:dyDescent="0.15">
      <c r="A99" s="298"/>
      <c r="B99" s="300"/>
      <c r="C99" s="113"/>
      <c r="D99" s="114" t="s">
        <v>85</v>
      </c>
      <c r="E99" s="115"/>
      <c r="F99" s="140">
        <f>うぐいす拠点!F99</f>
        <v>0</v>
      </c>
      <c r="G99" s="139">
        <f>みどり拠点!F99</f>
        <v>0</v>
      </c>
      <c r="H99" s="155">
        <f>さくらんぼ拠点!F99</f>
        <v>0</v>
      </c>
      <c r="I99" s="155">
        <f>法人!F99</f>
        <v>0</v>
      </c>
      <c r="J99" s="156">
        <f t="shared" si="6"/>
        <v>0</v>
      </c>
      <c r="K99" s="155">
        <f>うぐいす拠点!J99+みどり拠点!J99+さくらんぼ拠点!J99</f>
        <v>0</v>
      </c>
      <c r="L99" s="155">
        <f t="shared" si="7"/>
        <v>0</v>
      </c>
    </row>
    <row r="100" spans="1:12" x14ac:dyDescent="0.15">
      <c r="A100" s="298"/>
      <c r="B100" s="300"/>
      <c r="C100" s="113"/>
      <c r="D100" s="114" t="s">
        <v>86</v>
      </c>
      <c r="E100" s="115"/>
      <c r="F100" s="140">
        <f>うぐいす拠点!F100</f>
        <v>0</v>
      </c>
      <c r="G100" s="139">
        <f>みどり拠点!F100</f>
        <v>0</v>
      </c>
      <c r="H100" s="155">
        <f>さくらんぼ拠点!F100</f>
        <v>0</v>
      </c>
      <c r="I100" s="155">
        <f>法人!F100</f>
        <v>0</v>
      </c>
      <c r="J100" s="156">
        <f t="shared" si="6"/>
        <v>0</v>
      </c>
      <c r="K100" s="155">
        <f>うぐいす拠点!J100+みどり拠点!J100+さくらんぼ拠点!J100</f>
        <v>0</v>
      </c>
      <c r="L100" s="155">
        <f t="shared" si="7"/>
        <v>0</v>
      </c>
    </row>
    <row r="101" spans="1:12" x14ac:dyDescent="0.15">
      <c r="A101" s="298"/>
      <c r="B101" s="300"/>
      <c r="C101" s="113"/>
      <c r="D101" s="114" t="s">
        <v>87</v>
      </c>
      <c r="E101" s="115"/>
      <c r="F101" s="140">
        <f>うぐいす拠点!F101</f>
        <v>0</v>
      </c>
      <c r="G101" s="139">
        <f>みどり拠点!F101</f>
        <v>0</v>
      </c>
      <c r="H101" s="155">
        <f>さくらんぼ拠点!F101</f>
        <v>0</v>
      </c>
      <c r="I101" s="155">
        <f>法人!F101</f>
        <v>0</v>
      </c>
      <c r="J101" s="156">
        <f t="shared" si="6"/>
        <v>0</v>
      </c>
      <c r="K101" s="155">
        <f>うぐいす拠点!J101+みどり拠点!J101+さくらんぼ拠点!J101</f>
        <v>0</v>
      </c>
      <c r="L101" s="155">
        <f t="shared" si="7"/>
        <v>0</v>
      </c>
    </row>
    <row r="102" spans="1:12" x14ac:dyDescent="0.15">
      <c r="A102" s="298"/>
      <c r="B102" s="300"/>
      <c r="C102" s="113"/>
      <c r="D102" s="114" t="s">
        <v>88</v>
      </c>
      <c r="E102" s="115"/>
      <c r="F102" s="140">
        <f>うぐいす拠点!F102</f>
        <v>0</v>
      </c>
      <c r="G102" s="139">
        <f>みどり拠点!F102</f>
        <v>0</v>
      </c>
      <c r="H102" s="155">
        <f>さくらんぼ拠点!F102</f>
        <v>0</v>
      </c>
      <c r="I102" s="155">
        <f>法人!F102</f>
        <v>0</v>
      </c>
      <c r="J102" s="156">
        <f t="shared" si="6"/>
        <v>0</v>
      </c>
      <c r="K102" s="155">
        <f>うぐいす拠点!J102+みどり拠点!J102+さくらんぼ拠点!J102</f>
        <v>0</v>
      </c>
      <c r="L102" s="155">
        <f t="shared" si="7"/>
        <v>0</v>
      </c>
    </row>
    <row r="103" spans="1:12" x14ac:dyDescent="0.15">
      <c r="A103" s="298"/>
      <c r="B103" s="300"/>
      <c r="C103" s="116"/>
      <c r="D103" s="117" t="s">
        <v>241</v>
      </c>
      <c r="E103" s="118"/>
      <c r="F103" s="140">
        <f>うぐいす拠点!F103</f>
        <v>0</v>
      </c>
      <c r="G103" s="139">
        <f>みどり拠点!F103</f>
        <v>0</v>
      </c>
      <c r="H103" s="155">
        <f>さくらんぼ拠点!F103</f>
        <v>0</v>
      </c>
      <c r="I103" s="155">
        <f>法人!F103</f>
        <v>0</v>
      </c>
      <c r="J103" s="156">
        <f t="shared" ref="J103" si="8">SUM(F103:H103)</f>
        <v>0</v>
      </c>
      <c r="K103" s="155">
        <f>うぐいす拠点!J103+みどり拠点!J103+さくらんぼ拠点!J103</f>
        <v>0</v>
      </c>
      <c r="L103" s="155">
        <f t="shared" ref="L103" si="9">I103+K103</f>
        <v>0</v>
      </c>
    </row>
    <row r="104" spans="1:12" x14ac:dyDescent="0.15">
      <c r="A104" s="298"/>
      <c r="B104" s="300"/>
      <c r="C104" s="119" t="s">
        <v>89</v>
      </c>
      <c r="D104" s="120"/>
      <c r="E104" s="121"/>
      <c r="F104" s="164">
        <f>うぐいす拠点!F104</f>
        <v>0</v>
      </c>
      <c r="G104" s="165">
        <f>みどり拠点!F104</f>
        <v>0</v>
      </c>
      <c r="H104" s="166">
        <f>さくらんぼ拠点!F104</f>
        <v>0</v>
      </c>
      <c r="I104" s="166">
        <f>法人!F104</f>
        <v>0</v>
      </c>
      <c r="J104" s="167">
        <f t="shared" si="6"/>
        <v>0</v>
      </c>
      <c r="K104" s="166">
        <f>うぐいす拠点!J104+みどり拠点!J104+さくらんぼ拠点!J104</f>
        <v>0</v>
      </c>
      <c r="L104" s="166">
        <f t="shared" si="7"/>
        <v>0</v>
      </c>
    </row>
    <row r="105" spans="1:12" x14ac:dyDescent="0.15">
      <c r="A105" s="298"/>
      <c r="B105" s="300"/>
      <c r="C105" s="119" t="s">
        <v>90</v>
      </c>
      <c r="D105" s="120"/>
      <c r="E105" s="121"/>
      <c r="F105" s="164">
        <f>うぐいす拠点!F105</f>
        <v>0</v>
      </c>
      <c r="G105" s="165">
        <f>みどり拠点!F105</f>
        <v>0</v>
      </c>
      <c r="H105" s="166">
        <f>さくらんぼ拠点!F105</f>
        <v>0</v>
      </c>
      <c r="I105" s="166">
        <f>法人!F105</f>
        <v>0</v>
      </c>
      <c r="J105" s="167">
        <f t="shared" si="6"/>
        <v>0</v>
      </c>
      <c r="K105" s="166">
        <f>うぐいす拠点!J105+みどり拠点!J105+さくらんぼ拠点!J105</f>
        <v>0</v>
      </c>
      <c r="L105" s="166">
        <f t="shared" si="7"/>
        <v>0</v>
      </c>
    </row>
    <row r="106" spans="1:12" x14ac:dyDescent="0.15">
      <c r="A106" s="298"/>
      <c r="B106" s="300"/>
      <c r="C106" s="127" t="s">
        <v>91</v>
      </c>
      <c r="D106" s="128"/>
      <c r="E106" s="129"/>
      <c r="F106" s="140">
        <f>うぐいす拠点!F106</f>
        <v>0</v>
      </c>
      <c r="G106" s="139">
        <f>みどり拠点!F106</f>
        <v>0</v>
      </c>
      <c r="H106" s="155">
        <f>さくらんぼ拠点!F106</f>
        <v>0</v>
      </c>
      <c r="I106" s="155">
        <f>法人!F106</f>
        <v>0</v>
      </c>
      <c r="J106" s="156">
        <f t="shared" si="6"/>
        <v>0</v>
      </c>
      <c r="K106" s="155">
        <f>うぐいす拠点!J106+みどり拠点!J106+さくらんぼ拠点!J106</f>
        <v>0</v>
      </c>
      <c r="L106" s="155">
        <f t="shared" si="7"/>
        <v>0</v>
      </c>
    </row>
    <row r="107" spans="1:12" x14ac:dyDescent="0.15">
      <c r="A107" s="298"/>
      <c r="B107" s="301"/>
      <c r="C107" s="115" t="s">
        <v>92</v>
      </c>
      <c r="D107" s="115"/>
      <c r="E107" s="115"/>
      <c r="F107" s="161">
        <f>うぐいす拠点!F107</f>
        <v>0</v>
      </c>
      <c r="G107" s="161">
        <f>みどり拠点!F107</f>
        <v>0</v>
      </c>
      <c r="H107" s="161">
        <f>さくらんぼ拠点!F107</f>
        <v>0</v>
      </c>
      <c r="I107" s="161">
        <f>法人!F107</f>
        <v>0</v>
      </c>
      <c r="J107" s="162">
        <f t="shared" si="6"/>
        <v>0</v>
      </c>
      <c r="K107" s="161">
        <f>うぐいす拠点!J107+みどり拠点!J107+さくらんぼ拠点!J107</f>
        <v>0</v>
      </c>
      <c r="L107" s="161">
        <f t="shared" si="7"/>
        <v>0</v>
      </c>
    </row>
    <row r="108" spans="1:12" x14ac:dyDescent="0.15">
      <c r="A108" s="299"/>
      <c r="B108" s="302" t="s">
        <v>93</v>
      </c>
      <c r="C108" s="303"/>
      <c r="D108" s="303"/>
      <c r="E108" s="304"/>
      <c r="F108" s="161">
        <f>うぐいす拠点!F108</f>
        <v>0</v>
      </c>
      <c r="G108" s="161">
        <f>みどり拠点!F108</f>
        <v>0</v>
      </c>
      <c r="H108" s="161">
        <f>さくらんぼ拠点!F108</f>
        <v>0</v>
      </c>
      <c r="I108" s="161">
        <f>法人!F108</f>
        <v>0</v>
      </c>
      <c r="J108" s="162">
        <f t="shared" si="6"/>
        <v>0</v>
      </c>
      <c r="K108" s="161">
        <f>うぐいす拠点!J108+みどり拠点!J108+さくらんぼ拠点!J108</f>
        <v>0</v>
      </c>
      <c r="L108" s="161">
        <f t="shared" si="7"/>
        <v>0</v>
      </c>
    </row>
    <row r="109" spans="1:12" x14ac:dyDescent="0.15">
      <c r="A109" s="298" t="s">
        <v>94</v>
      </c>
      <c r="B109" s="311" t="s">
        <v>3</v>
      </c>
      <c r="C109" s="308" t="s">
        <v>95</v>
      </c>
      <c r="D109" s="309"/>
      <c r="E109" s="310"/>
      <c r="F109" s="140">
        <f>うぐいす拠点!F109</f>
        <v>0</v>
      </c>
      <c r="G109" s="139">
        <f>みどり拠点!F109</f>
        <v>0</v>
      </c>
      <c r="H109" s="155">
        <f>さくらんぼ拠点!F109</f>
        <v>0</v>
      </c>
      <c r="I109" s="155">
        <f>法人!F109</f>
        <v>0</v>
      </c>
      <c r="J109" s="156">
        <f t="shared" si="6"/>
        <v>0</v>
      </c>
      <c r="K109" s="155">
        <f>うぐいす拠点!J109+みどり拠点!J109+さくらんぼ拠点!J109</f>
        <v>0</v>
      </c>
      <c r="L109" s="155">
        <f t="shared" si="7"/>
        <v>0</v>
      </c>
    </row>
    <row r="110" spans="1:12" x14ac:dyDescent="0.15">
      <c r="A110" s="298"/>
      <c r="B110" s="300"/>
      <c r="C110" s="113" t="s">
        <v>96</v>
      </c>
      <c r="D110" s="114"/>
      <c r="E110" s="115"/>
      <c r="F110" s="140">
        <f>うぐいす拠点!F110</f>
        <v>0</v>
      </c>
      <c r="G110" s="139">
        <f>みどり拠点!F110</f>
        <v>0</v>
      </c>
      <c r="H110" s="155">
        <f>さくらんぼ拠点!F110</f>
        <v>0</v>
      </c>
      <c r="I110" s="155">
        <f>法人!F110</f>
        <v>0</v>
      </c>
      <c r="J110" s="156">
        <f t="shared" si="6"/>
        <v>0</v>
      </c>
      <c r="K110" s="155">
        <f>うぐいす拠点!J110+みどり拠点!J110+さくらんぼ拠点!J110</f>
        <v>0</v>
      </c>
      <c r="L110" s="155">
        <f t="shared" si="7"/>
        <v>0</v>
      </c>
    </row>
    <row r="111" spans="1:12" x14ac:dyDescent="0.15">
      <c r="A111" s="298"/>
      <c r="B111" s="300"/>
      <c r="C111" s="113" t="s">
        <v>97</v>
      </c>
      <c r="D111" s="114"/>
      <c r="E111" s="115"/>
      <c r="F111" s="140">
        <f>うぐいす拠点!F111</f>
        <v>0</v>
      </c>
      <c r="G111" s="139">
        <f>みどり拠点!F111</f>
        <v>0</v>
      </c>
      <c r="H111" s="155">
        <f>さくらんぼ拠点!F111</f>
        <v>0</v>
      </c>
      <c r="I111" s="155">
        <f>法人!F111</f>
        <v>0</v>
      </c>
      <c r="J111" s="156">
        <f t="shared" si="6"/>
        <v>0</v>
      </c>
      <c r="K111" s="155">
        <f>うぐいす拠点!J111+みどり拠点!J111+さくらんぼ拠点!J111</f>
        <v>0</v>
      </c>
      <c r="L111" s="155">
        <f t="shared" si="7"/>
        <v>0</v>
      </c>
    </row>
    <row r="112" spans="1:12" x14ac:dyDescent="0.15">
      <c r="A112" s="298"/>
      <c r="B112" s="300"/>
      <c r="C112" s="113" t="s">
        <v>98</v>
      </c>
      <c r="D112" s="114"/>
      <c r="E112" s="115"/>
      <c r="F112" s="140">
        <f>うぐいす拠点!F112</f>
        <v>0</v>
      </c>
      <c r="G112" s="139">
        <f>みどり拠点!F112</f>
        <v>0</v>
      </c>
      <c r="H112" s="155">
        <f>さくらんぼ拠点!F112</f>
        <v>0</v>
      </c>
      <c r="I112" s="155">
        <f>法人!F112</f>
        <v>0</v>
      </c>
      <c r="J112" s="156">
        <f t="shared" si="6"/>
        <v>0</v>
      </c>
      <c r="K112" s="155">
        <f>うぐいす拠点!J112+みどり拠点!J112+さくらんぼ拠点!J112</f>
        <v>0</v>
      </c>
      <c r="L112" s="155">
        <f t="shared" si="7"/>
        <v>0</v>
      </c>
    </row>
    <row r="113" spans="1:12" x14ac:dyDescent="0.15">
      <c r="A113" s="298"/>
      <c r="B113" s="300"/>
      <c r="C113" s="113" t="s">
        <v>99</v>
      </c>
      <c r="D113" s="114"/>
      <c r="E113" s="115"/>
      <c r="F113" s="140">
        <f>うぐいす拠点!F113</f>
        <v>0</v>
      </c>
      <c r="G113" s="139">
        <f>みどり拠点!F113</f>
        <v>0</v>
      </c>
      <c r="H113" s="155">
        <f>さくらんぼ拠点!F113</f>
        <v>0</v>
      </c>
      <c r="I113" s="155">
        <f>法人!F113</f>
        <v>0</v>
      </c>
      <c r="J113" s="156">
        <f t="shared" si="6"/>
        <v>0</v>
      </c>
      <c r="K113" s="155">
        <f>うぐいす拠点!J113+みどり拠点!J113+さくらんぼ拠点!J113</f>
        <v>0</v>
      </c>
      <c r="L113" s="155">
        <f t="shared" si="7"/>
        <v>0</v>
      </c>
    </row>
    <row r="114" spans="1:12" x14ac:dyDescent="0.15">
      <c r="A114" s="298"/>
      <c r="B114" s="300"/>
      <c r="C114" s="113" t="s">
        <v>100</v>
      </c>
      <c r="D114" s="114"/>
      <c r="E114" s="115"/>
      <c r="F114" s="140">
        <f>うぐいす拠点!F114</f>
        <v>5092000</v>
      </c>
      <c r="G114" s="139">
        <f>みどり拠点!F114</f>
        <v>0</v>
      </c>
      <c r="H114" s="155">
        <f>さくらんぼ拠点!F114</f>
        <v>0</v>
      </c>
      <c r="I114" s="155">
        <f>法人!F114</f>
        <v>5092000</v>
      </c>
      <c r="J114" s="156">
        <f t="shared" si="6"/>
        <v>5092000</v>
      </c>
      <c r="K114" s="155">
        <f>-I114</f>
        <v>-5092000</v>
      </c>
      <c r="L114" s="155">
        <f t="shared" si="7"/>
        <v>0</v>
      </c>
    </row>
    <row r="115" spans="1:12" x14ac:dyDescent="0.15">
      <c r="A115" s="298"/>
      <c r="B115" s="300"/>
      <c r="C115" s="185" t="s">
        <v>195</v>
      </c>
      <c r="D115" s="186"/>
      <c r="E115" s="187"/>
      <c r="F115" s="188">
        <f>うぐいす拠点!F115</f>
        <v>424000</v>
      </c>
      <c r="G115" s="189">
        <f>みどり拠点!F115</f>
        <v>5800000</v>
      </c>
      <c r="H115" s="190">
        <f>さくらんぼ拠点!F115</f>
        <v>0</v>
      </c>
      <c r="I115" s="190">
        <f>法人!F115</f>
        <v>6224000</v>
      </c>
      <c r="J115" s="190">
        <f t="shared" si="6"/>
        <v>6224000</v>
      </c>
      <c r="K115" s="190">
        <f>-I115</f>
        <v>-6224000</v>
      </c>
      <c r="L115" s="190">
        <f t="shared" si="7"/>
        <v>0</v>
      </c>
    </row>
    <row r="116" spans="1:12" x14ac:dyDescent="0.15">
      <c r="A116" s="298"/>
      <c r="B116" s="300"/>
      <c r="C116" s="191" t="s">
        <v>101</v>
      </c>
      <c r="D116" s="192"/>
      <c r="E116" s="193"/>
      <c r="F116" s="188">
        <f>うぐいす拠点!F116</f>
        <v>0</v>
      </c>
      <c r="G116" s="189">
        <f>みどり拠点!F116</f>
        <v>0</v>
      </c>
      <c r="H116" s="190">
        <f>さくらんぼ拠点!F116</f>
        <v>0</v>
      </c>
      <c r="I116" s="190">
        <f>法人!F116</f>
        <v>0</v>
      </c>
      <c r="J116" s="190">
        <f t="shared" si="6"/>
        <v>0</v>
      </c>
      <c r="K116" s="190">
        <f>うぐいす拠点!J116+みどり拠点!J116+さくらんぼ拠点!J116</f>
        <v>0</v>
      </c>
      <c r="L116" s="190">
        <f t="shared" si="7"/>
        <v>0</v>
      </c>
    </row>
    <row r="117" spans="1:12" x14ac:dyDescent="0.15">
      <c r="A117" s="298"/>
      <c r="B117" s="300"/>
      <c r="C117" s="194" t="s">
        <v>102</v>
      </c>
      <c r="D117" s="194"/>
      <c r="E117" s="194"/>
      <c r="F117" s="195">
        <f>うぐいす拠点!F117</f>
        <v>5516000</v>
      </c>
      <c r="G117" s="195">
        <f>みどり拠点!F117</f>
        <v>5800000</v>
      </c>
      <c r="H117" s="195">
        <f>さくらんぼ拠点!F117</f>
        <v>0</v>
      </c>
      <c r="I117" s="195">
        <f>法人!F117</f>
        <v>11316000</v>
      </c>
      <c r="J117" s="195">
        <f t="shared" si="6"/>
        <v>11316000</v>
      </c>
      <c r="K117" s="195">
        <f>K114+K115</f>
        <v>-11316000</v>
      </c>
      <c r="L117" s="195">
        <f t="shared" si="7"/>
        <v>0</v>
      </c>
    </row>
    <row r="118" spans="1:12" x14ac:dyDescent="0.15">
      <c r="A118" s="298"/>
      <c r="B118" s="300" t="s">
        <v>28</v>
      </c>
      <c r="C118" s="196" t="s">
        <v>103</v>
      </c>
      <c r="D118" s="186"/>
      <c r="E118" s="187"/>
      <c r="F118" s="188">
        <f>うぐいす拠点!F118</f>
        <v>0</v>
      </c>
      <c r="G118" s="189">
        <f>みどり拠点!F118</f>
        <v>0</v>
      </c>
      <c r="H118" s="190">
        <f>さくらんぼ拠点!F118</f>
        <v>0</v>
      </c>
      <c r="I118" s="190">
        <f>法人!F118</f>
        <v>0</v>
      </c>
      <c r="J118" s="190">
        <f t="shared" si="6"/>
        <v>0</v>
      </c>
      <c r="K118" s="190">
        <f>うぐいす拠点!J118+みどり拠点!J118+さくらんぼ拠点!J118</f>
        <v>0</v>
      </c>
      <c r="L118" s="190">
        <f t="shared" si="7"/>
        <v>0</v>
      </c>
    </row>
    <row r="119" spans="1:12" x14ac:dyDescent="0.15">
      <c r="A119" s="298"/>
      <c r="B119" s="300"/>
      <c r="C119" s="185" t="s">
        <v>104</v>
      </c>
      <c r="D119" s="186"/>
      <c r="E119" s="187"/>
      <c r="F119" s="188">
        <f>うぐいす拠点!F119</f>
        <v>216000</v>
      </c>
      <c r="G119" s="189">
        <f>みどり拠点!F119</f>
        <v>0</v>
      </c>
      <c r="H119" s="190">
        <f>さくらんぼ拠点!F119</f>
        <v>0</v>
      </c>
      <c r="I119" s="190">
        <f>法人!F119</f>
        <v>216000</v>
      </c>
      <c r="J119" s="190">
        <f t="shared" si="6"/>
        <v>216000</v>
      </c>
      <c r="K119" s="190">
        <f>うぐいす拠点!J119+みどり拠点!J119+さくらんぼ拠点!J119</f>
        <v>0</v>
      </c>
      <c r="L119" s="190">
        <f t="shared" si="7"/>
        <v>216000</v>
      </c>
    </row>
    <row r="120" spans="1:12" x14ac:dyDescent="0.15">
      <c r="A120" s="298"/>
      <c r="B120" s="300"/>
      <c r="C120" s="185" t="s">
        <v>105</v>
      </c>
      <c r="D120" s="186"/>
      <c r="E120" s="187"/>
      <c r="F120" s="188">
        <f>うぐいす拠点!F120</f>
        <v>0</v>
      </c>
      <c r="G120" s="189">
        <f>みどり拠点!F120</f>
        <v>0</v>
      </c>
      <c r="H120" s="190">
        <f>さくらんぼ拠点!F120</f>
        <v>0</v>
      </c>
      <c r="I120" s="190">
        <f>法人!F120</f>
        <v>0</v>
      </c>
      <c r="J120" s="190">
        <f t="shared" si="6"/>
        <v>0</v>
      </c>
      <c r="K120" s="190">
        <f>うぐいす拠点!J120+みどり拠点!J120+さくらんぼ拠点!J120</f>
        <v>0</v>
      </c>
      <c r="L120" s="190">
        <f t="shared" si="7"/>
        <v>0</v>
      </c>
    </row>
    <row r="121" spans="1:12" x14ac:dyDescent="0.15">
      <c r="A121" s="298"/>
      <c r="B121" s="300"/>
      <c r="C121" s="185" t="s">
        <v>106</v>
      </c>
      <c r="D121" s="186"/>
      <c r="E121" s="187"/>
      <c r="F121" s="188">
        <f>うぐいす拠点!F121</f>
        <v>0</v>
      </c>
      <c r="G121" s="189">
        <f>みどり拠点!F121</f>
        <v>0</v>
      </c>
      <c r="H121" s="190">
        <f>さくらんぼ拠点!F121</f>
        <v>0</v>
      </c>
      <c r="I121" s="190">
        <f>法人!F121</f>
        <v>0</v>
      </c>
      <c r="J121" s="190">
        <f t="shared" si="6"/>
        <v>0</v>
      </c>
      <c r="K121" s="190">
        <f>うぐいす拠点!J121+みどり拠点!J121+さくらんぼ拠点!J121</f>
        <v>0</v>
      </c>
      <c r="L121" s="190">
        <f t="shared" si="7"/>
        <v>0</v>
      </c>
    </row>
    <row r="122" spans="1:12" x14ac:dyDescent="0.15">
      <c r="A122" s="298"/>
      <c r="B122" s="300"/>
      <c r="C122" s="185" t="s">
        <v>107</v>
      </c>
      <c r="D122" s="186"/>
      <c r="E122" s="187"/>
      <c r="F122" s="188">
        <f>うぐいす拠点!F122</f>
        <v>0</v>
      </c>
      <c r="G122" s="189">
        <f>みどり拠点!F122</f>
        <v>400000</v>
      </c>
      <c r="H122" s="190">
        <f>さくらんぼ拠点!F122</f>
        <v>4692000</v>
      </c>
      <c r="I122" s="190">
        <f>法人!F122</f>
        <v>5092000</v>
      </c>
      <c r="J122" s="190">
        <f t="shared" si="6"/>
        <v>5092000</v>
      </c>
      <c r="K122" s="190">
        <f>-I122</f>
        <v>-5092000</v>
      </c>
      <c r="L122" s="190">
        <f t="shared" si="7"/>
        <v>0</v>
      </c>
    </row>
    <row r="123" spans="1:12" x14ac:dyDescent="0.15">
      <c r="A123" s="298"/>
      <c r="B123" s="301"/>
      <c r="C123" s="185" t="s">
        <v>182</v>
      </c>
      <c r="D123" s="186"/>
      <c r="E123" s="187"/>
      <c r="F123" s="188">
        <f>うぐいす拠点!F123</f>
        <v>424000</v>
      </c>
      <c r="G123" s="189">
        <f>みどり拠点!F123</f>
        <v>5800000</v>
      </c>
      <c r="H123" s="190">
        <f>さくらんぼ拠点!F123</f>
        <v>0</v>
      </c>
      <c r="I123" s="190">
        <f>法人!F123</f>
        <v>6224000</v>
      </c>
      <c r="J123" s="190">
        <f t="shared" si="6"/>
        <v>6224000</v>
      </c>
      <c r="K123" s="190">
        <f>-I123</f>
        <v>-6224000</v>
      </c>
      <c r="L123" s="190">
        <f t="shared" si="7"/>
        <v>0</v>
      </c>
    </row>
    <row r="124" spans="1:12" x14ac:dyDescent="0.15">
      <c r="A124" s="298"/>
      <c r="B124" s="301"/>
      <c r="C124" s="127" t="s">
        <v>108</v>
      </c>
      <c r="D124" s="128"/>
      <c r="E124" s="129"/>
      <c r="F124" s="140">
        <f>うぐいす拠点!F124</f>
        <v>0</v>
      </c>
      <c r="G124" s="139">
        <f>みどり拠点!F124</f>
        <v>0</v>
      </c>
      <c r="H124" s="155">
        <f>さくらんぼ拠点!F124</f>
        <v>0</v>
      </c>
      <c r="I124" s="155">
        <f>法人!F124</f>
        <v>0</v>
      </c>
      <c r="J124" s="156">
        <f t="shared" si="6"/>
        <v>0</v>
      </c>
      <c r="K124" s="155">
        <f>うぐいす拠点!J124+みどり拠点!J124+さくらんぼ拠点!J124</f>
        <v>0</v>
      </c>
      <c r="L124" s="155">
        <f t="shared" si="7"/>
        <v>0</v>
      </c>
    </row>
    <row r="125" spans="1:12" x14ac:dyDescent="0.15">
      <c r="A125" s="298"/>
      <c r="B125" s="301"/>
      <c r="C125" s="125" t="s">
        <v>109</v>
      </c>
      <c r="D125" s="125"/>
      <c r="E125" s="125"/>
      <c r="F125" s="161">
        <f>うぐいす拠点!F125</f>
        <v>640000</v>
      </c>
      <c r="G125" s="161">
        <f>みどり拠点!F125</f>
        <v>6200000</v>
      </c>
      <c r="H125" s="161">
        <f>さくらんぼ拠点!F125</f>
        <v>4692000</v>
      </c>
      <c r="I125" s="161">
        <f>法人!F125</f>
        <v>11532000</v>
      </c>
      <c r="J125" s="162">
        <f t="shared" si="6"/>
        <v>11532000</v>
      </c>
      <c r="K125" s="161">
        <f>K122+K123</f>
        <v>-11316000</v>
      </c>
      <c r="L125" s="161">
        <f t="shared" si="7"/>
        <v>216000</v>
      </c>
    </row>
    <row r="126" spans="1:12" x14ac:dyDescent="0.15">
      <c r="A126" s="298"/>
      <c r="B126" s="305" t="s">
        <v>110</v>
      </c>
      <c r="C126" s="306"/>
      <c r="D126" s="306"/>
      <c r="E126" s="307"/>
      <c r="F126" s="161">
        <f>うぐいす拠点!F126</f>
        <v>4876000</v>
      </c>
      <c r="G126" s="161">
        <f>みどり拠点!F126</f>
        <v>-400000</v>
      </c>
      <c r="H126" s="161">
        <f>さくらんぼ拠点!F126</f>
        <v>-4692000</v>
      </c>
      <c r="I126" s="161">
        <f>法人!F126</f>
        <v>-216000</v>
      </c>
      <c r="J126" s="162">
        <f t="shared" si="6"/>
        <v>-216000</v>
      </c>
      <c r="K126" s="161">
        <f>うぐいす拠点!J126+みどり拠点!J126+さくらんぼ拠点!J126</f>
        <v>0</v>
      </c>
      <c r="L126" s="161">
        <f t="shared" si="7"/>
        <v>-216000</v>
      </c>
    </row>
    <row r="127" spans="1:12" x14ac:dyDescent="0.15">
      <c r="A127" s="176" t="s">
        <v>111</v>
      </c>
      <c r="B127" s="177"/>
      <c r="C127" s="130"/>
      <c r="D127" s="130"/>
      <c r="E127" s="130"/>
      <c r="F127" s="172">
        <f>うぐいす拠点!F127</f>
        <v>4773722</v>
      </c>
      <c r="G127" s="172">
        <f>みどり拠点!F127</f>
        <v>7939600</v>
      </c>
      <c r="H127" s="172">
        <f>さくらんぼ拠点!F127</f>
        <v>2736800</v>
      </c>
      <c r="I127" s="172">
        <f>法人!F127</f>
        <v>15450122</v>
      </c>
      <c r="J127" s="173">
        <f t="shared" si="6"/>
        <v>15450122</v>
      </c>
      <c r="K127" s="172">
        <f>うぐいす拠点!J127+みどり拠点!J127+さくらんぼ拠点!J127</f>
        <v>0</v>
      </c>
      <c r="L127" s="172">
        <f t="shared" si="7"/>
        <v>15450122</v>
      </c>
    </row>
    <row r="128" spans="1:12" x14ac:dyDescent="0.15">
      <c r="A128" s="305" t="s">
        <v>219</v>
      </c>
      <c r="B128" s="306"/>
      <c r="C128" s="306"/>
      <c r="D128" s="306"/>
      <c r="E128" s="307"/>
      <c r="F128" s="172">
        <f>うぐいす拠点!F128</f>
        <v>-5740000</v>
      </c>
      <c r="G128" s="172">
        <f>みどり拠点!F128</f>
        <v>-8780000</v>
      </c>
      <c r="H128" s="172">
        <f>さくらんぼ拠点!F128</f>
        <v>-880000</v>
      </c>
      <c r="I128" s="172">
        <f>法人!F128</f>
        <v>-15400000</v>
      </c>
      <c r="J128" s="173">
        <f t="shared" si="6"/>
        <v>-15400000</v>
      </c>
      <c r="K128" s="172">
        <f>うぐいす拠点!J128+みどり拠点!J128+さくらんぼ拠点!J128</f>
        <v>0</v>
      </c>
      <c r="L128" s="172">
        <f t="shared" si="7"/>
        <v>-15400000</v>
      </c>
    </row>
    <row r="129" spans="1:12" x14ac:dyDescent="0.15">
      <c r="A129" s="176" t="s">
        <v>113</v>
      </c>
      <c r="B129" s="177"/>
      <c r="C129" s="130"/>
      <c r="D129" s="130"/>
      <c r="E129" s="130"/>
      <c r="F129" s="161">
        <f>うぐいす拠点!F129</f>
        <v>9240000</v>
      </c>
      <c r="G129" s="161">
        <f>みどり拠点!F129</f>
        <v>17100000</v>
      </c>
      <c r="H129" s="161">
        <f>さくらんぼ拠点!F129</f>
        <v>7900000</v>
      </c>
      <c r="I129" s="161">
        <f>法人!F129</f>
        <v>34240000</v>
      </c>
      <c r="J129" s="162">
        <f t="shared" si="6"/>
        <v>34240000</v>
      </c>
      <c r="K129" s="161">
        <f>うぐいす拠点!J129+みどり拠点!J129+さくらんぼ拠点!J129</f>
        <v>0</v>
      </c>
      <c r="L129" s="161">
        <f t="shared" si="7"/>
        <v>34240000</v>
      </c>
    </row>
    <row r="130" spans="1:12" x14ac:dyDescent="0.15">
      <c r="A130" s="302" t="s">
        <v>114</v>
      </c>
      <c r="B130" s="303"/>
      <c r="C130" s="303"/>
      <c r="D130" s="303"/>
      <c r="E130" s="304"/>
      <c r="F130" s="161">
        <f>うぐいす拠点!F130</f>
        <v>3500000</v>
      </c>
      <c r="G130" s="161">
        <f>みどり拠点!F130</f>
        <v>8320000</v>
      </c>
      <c r="H130" s="161">
        <f>さくらんぼ拠点!F130</f>
        <v>7020000</v>
      </c>
      <c r="I130" s="161">
        <f>法人!F130</f>
        <v>18840000</v>
      </c>
      <c r="J130" s="162">
        <f t="shared" si="6"/>
        <v>18840000</v>
      </c>
      <c r="K130" s="161">
        <f>うぐいす拠点!J130+みどり拠点!J130+さくらんぼ拠点!J130</f>
        <v>0</v>
      </c>
      <c r="L130" s="161">
        <f t="shared" si="7"/>
        <v>18840000</v>
      </c>
    </row>
    <row r="131" spans="1:12" x14ac:dyDescent="0.15">
      <c r="F131" s="174"/>
      <c r="G131" s="174"/>
      <c r="H131" s="174"/>
      <c r="I131" s="174"/>
      <c r="J131" s="175"/>
      <c r="K131" s="174"/>
      <c r="L131" s="174"/>
    </row>
    <row r="132" spans="1:12" x14ac:dyDescent="0.15">
      <c r="A132" s="1" t="s">
        <v>125</v>
      </c>
    </row>
    <row r="134" spans="1:12" x14ac:dyDescent="0.15">
      <c r="A134" s="23"/>
    </row>
    <row r="135" spans="1:12" x14ac:dyDescent="0.15">
      <c r="A135" s="23"/>
    </row>
    <row r="136" spans="1:12" x14ac:dyDescent="0.15">
      <c r="A136" s="23"/>
    </row>
  </sheetData>
  <mergeCells count="18">
    <mergeCell ref="A2:L2"/>
    <mergeCell ref="A3:L3"/>
    <mergeCell ref="A128:E128"/>
    <mergeCell ref="C109:E109"/>
    <mergeCell ref="A85:A108"/>
    <mergeCell ref="B85:B96"/>
    <mergeCell ref="B97:B107"/>
    <mergeCell ref="B108:E108"/>
    <mergeCell ref="A109:A126"/>
    <mergeCell ref="B109:B117"/>
    <mergeCell ref="B118:B125"/>
    <mergeCell ref="B126:E126"/>
    <mergeCell ref="A5:C5"/>
    <mergeCell ref="A6:A84"/>
    <mergeCell ref="B6:B32"/>
    <mergeCell ref="B33:B83"/>
    <mergeCell ref="B84:E84"/>
    <mergeCell ref="A130:E130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L136"/>
  <sheetViews>
    <sheetView topLeftCell="A107" zoomScaleNormal="100" workbookViewId="0">
      <selection activeCell="G98" sqref="G98"/>
    </sheetView>
  </sheetViews>
  <sheetFormatPr defaultRowHeight="12" x14ac:dyDescent="0.15"/>
  <cols>
    <col min="1" max="4" width="2.625" style="1" customWidth="1"/>
    <col min="5" max="5" width="27.625" style="1" customWidth="1"/>
    <col min="6" max="6" width="11.125" style="25" customWidth="1"/>
    <col min="7" max="7" width="11.75" style="25" bestFit="1" customWidth="1"/>
    <col min="8" max="8" width="12.375" style="25" bestFit="1" customWidth="1"/>
    <col min="9" max="9" width="22.625" style="61" customWidth="1"/>
    <col min="10" max="10" width="9.5" style="1" bestFit="1" customWidth="1"/>
    <col min="11" max="12" width="10.875" style="1" bestFit="1" customWidth="1"/>
    <col min="13" max="16384" width="9" style="1"/>
  </cols>
  <sheetData>
    <row r="1" spans="1:9" ht="13.5" x14ac:dyDescent="0.15">
      <c r="A1" s="32" t="s">
        <v>220</v>
      </c>
      <c r="I1" s="58"/>
    </row>
    <row r="2" spans="1:9" ht="18" customHeight="1" x14ac:dyDescent="0.15">
      <c r="A2" s="293" t="s">
        <v>231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15">
      <c r="I4" s="58" t="s">
        <v>0</v>
      </c>
    </row>
    <row r="5" spans="1:9" x14ac:dyDescent="0.15">
      <c r="A5" s="294" t="s">
        <v>1</v>
      </c>
      <c r="B5" s="295"/>
      <c r="C5" s="295"/>
      <c r="D5" s="44"/>
      <c r="E5" s="44"/>
      <c r="F5" s="33" t="s">
        <v>235</v>
      </c>
      <c r="G5" s="26" t="s">
        <v>236</v>
      </c>
      <c r="H5" s="26" t="s">
        <v>115</v>
      </c>
      <c r="I5" s="59" t="s">
        <v>116</v>
      </c>
    </row>
    <row r="6" spans="1:9" x14ac:dyDescent="0.15">
      <c r="A6" s="296" t="s">
        <v>2</v>
      </c>
      <c r="B6" s="288" t="s">
        <v>3</v>
      </c>
      <c r="C6" s="70" t="s">
        <v>4</v>
      </c>
      <c r="D6" s="71"/>
      <c r="E6" s="72"/>
      <c r="F6" s="73">
        <f>本部!F6+地活!F6+相談!F6+ハイツ!F6</f>
        <v>0</v>
      </c>
      <c r="G6" s="73">
        <f>本部!G6+地活!G6+相談!G6+ハイツ!G6</f>
        <v>0</v>
      </c>
      <c r="H6" s="96">
        <f>F6-G6</f>
        <v>0</v>
      </c>
      <c r="I6" s="51"/>
    </row>
    <row r="7" spans="1:9" x14ac:dyDescent="0.15">
      <c r="A7" s="285"/>
      <c r="B7" s="288"/>
      <c r="C7" s="6" t="s">
        <v>5</v>
      </c>
      <c r="D7" s="7"/>
      <c r="E7" s="8"/>
      <c r="F7" s="64">
        <f>本部!F7+地活!F7+相談!F7+ハイツ!F7</f>
        <v>44244722</v>
      </c>
      <c r="G7" s="64">
        <f>本部!G7+地活!G7+相談!G7+ハイツ!G7</f>
        <v>43519000</v>
      </c>
      <c r="H7" s="63">
        <f t="shared" ref="H7:H31" si="0">F7-G7</f>
        <v>725722</v>
      </c>
      <c r="I7" s="52"/>
    </row>
    <row r="8" spans="1:9" x14ac:dyDescent="0.15">
      <c r="A8" s="285"/>
      <c r="B8" s="288"/>
      <c r="C8" s="6"/>
      <c r="D8" s="8" t="s">
        <v>6</v>
      </c>
      <c r="F8" s="46">
        <f>本部!F8+地活!F8+相談!F8+ハイツ!F8</f>
        <v>14210922</v>
      </c>
      <c r="G8" s="46">
        <f>本部!G8+地活!G8+相談!G8+ハイツ!G8</f>
        <v>15167000</v>
      </c>
      <c r="H8" s="24">
        <f t="shared" si="0"/>
        <v>-956078</v>
      </c>
      <c r="I8" s="52"/>
    </row>
    <row r="9" spans="1:9" x14ac:dyDescent="0.15">
      <c r="A9" s="285"/>
      <c r="B9" s="288"/>
      <c r="C9" s="6"/>
      <c r="D9" s="7"/>
      <c r="E9" s="1" t="s">
        <v>7</v>
      </c>
      <c r="F9" s="46">
        <f>本部!F9+地活!F9+相談!F9+ハイツ!F9</f>
        <v>0</v>
      </c>
      <c r="G9" s="46">
        <f>本部!G9+地活!G9+相談!G9+ハイツ!G9</f>
        <v>0</v>
      </c>
      <c r="H9" s="24">
        <f t="shared" si="0"/>
        <v>0</v>
      </c>
      <c r="I9" s="52"/>
    </row>
    <row r="10" spans="1:9" x14ac:dyDescent="0.15">
      <c r="A10" s="285"/>
      <c r="B10" s="288"/>
      <c r="C10" s="6"/>
      <c r="D10" s="7"/>
      <c r="E10" s="8" t="s">
        <v>8</v>
      </c>
      <c r="F10" s="46">
        <f>本部!F10+地活!F10+相談!F10+ハイツ!F10</f>
        <v>8600000</v>
      </c>
      <c r="G10" s="46">
        <f>本部!G10+地活!G10+相談!G10+ハイツ!G10</f>
        <v>9340000</v>
      </c>
      <c r="H10" s="24">
        <f t="shared" si="0"/>
        <v>-740000</v>
      </c>
      <c r="I10" s="52"/>
    </row>
    <row r="11" spans="1:9" x14ac:dyDescent="0.15">
      <c r="A11" s="285"/>
      <c r="B11" s="288"/>
      <c r="C11" s="6"/>
      <c r="D11" s="7"/>
      <c r="E11" s="8" t="s">
        <v>9</v>
      </c>
      <c r="F11" s="46">
        <f>本部!F11+地活!F11+相談!F11+ハイツ!F11</f>
        <v>0</v>
      </c>
      <c r="G11" s="46">
        <f>本部!G11+地活!G11+相談!G11+ハイツ!G11</f>
        <v>0</v>
      </c>
      <c r="H11" s="24">
        <f t="shared" si="0"/>
        <v>0</v>
      </c>
      <c r="I11" s="52"/>
    </row>
    <row r="12" spans="1:9" x14ac:dyDescent="0.15">
      <c r="A12" s="285"/>
      <c r="B12" s="288"/>
      <c r="C12" s="6"/>
      <c r="D12" s="7"/>
      <c r="E12" s="8" t="s">
        <v>10</v>
      </c>
      <c r="F12" s="46">
        <f>本部!F12+地活!F12+相談!F12+ハイツ!F12</f>
        <v>5610922</v>
      </c>
      <c r="G12" s="46">
        <f>本部!G12+地活!G12+相談!G12+ハイツ!G12</f>
        <v>5827000</v>
      </c>
      <c r="H12" s="24">
        <f t="shared" si="0"/>
        <v>-216078</v>
      </c>
      <c r="I12" s="52" t="s">
        <v>157</v>
      </c>
    </row>
    <row r="13" spans="1:9" x14ac:dyDescent="0.15">
      <c r="A13" s="285"/>
      <c r="B13" s="288"/>
      <c r="C13" s="6"/>
      <c r="D13" s="7" t="s">
        <v>11</v>
      </c>
      <c r="E13" s="8"/>
      <c r="F13" s="46">
        <f>本部!F13+地活!F13+相談!F13+ハイツ!F13</f>
        <v>0</v>
      </c>
      <c r="G13" s="46">
        <f>本部!G13+地活!G13+相談!G13+ハイツ!G13</f>
        <v>0</v>
      </c>
      <c r="H13" s="24">
        <f t="shared" si="0"/>
        <v>0</v>
      </c>
      <c r="I13" s="52" t="s">
        <v>161</v>
      </c>
    </row>
    <row r="14" spans="1:9" x14ac:dyDescent="0.15">
      <c r="A14" s="285"/>
      <c r="B14" s="288"/>
      <c r="C14" s="6"/>
      <c r="D14" s="7" t="s">
        <v>12</v>
      </c>
      <c r="E14" s="8"/>
      <c r="F14" s="46">
        <f>本部!F14+地活!F14+相談!F14+ハイツ!F14</f>
        <v>1400000</v>
      </c>
      <c r="G14" s="46">
        <f>本部!G14+地活!G14+相談!G14+ハイツ!G14</f>
        <v>1560000</v>
      </c>
      <c r="H14" s="24">
        <f t="shared" si="0"/>
        <v>-160000</v>
      </c>
      <c r="I14" s="52"/>
    </row>
    <row r="15" spans="1:9" x14ac:dyDescent="0.15">
      <c r="A15" s="285"/>
      <c r="B15" s="288"/>
      <c r="C15" s="6"/>
      <c r="D15" s="7"/>
      <c r="E15" s="8" t="s">
        <v>13</v>
      </c>
      <c r="F15" s="46">
        <f>本部!F15+地活!F15+相談!F15+ハイツ!F15</f>
        <v>1400000</v>
      </c>
      <c r="G15" s="46">
        <f>本部!G15+地活!G15+相談!G15+ハイツ!G15</f>
        <v>1560000</v>
      </c>
      <c r="H15" s="24">
        <f t="shared" si="0"/>
        <v>-160000</v>
      </c>
      <c r="I15" s="52"/>
    </row>
    <row r="16" spans="1:9" x14ac:dyDescent="0.15">
      <c r="A16" s="285"/>
      <c r="B16" s="288"/>
      <c r="C16" s="6"/>
      <c r="D16" s="7" t="s">
        <v>14</v>
      </c>
      <c r="E16" s="8"/>
      <c r="F16" s="46">
        <f>本部!F16+地活!F16+相談!F16+ハイツ!F16</f>
        <v>2376000</v>
      </c>
      <c r="G16" s="46">
        <f>本部!G16+地活!G16+相談!G16+ハイツ!G16</f>
        <v>2800000</v>
      </c>
      <c r="H16" s="24">
        <f t="shared" si="0"/>
        <v>-424000</v>
      </c>
      <c r="I16" s="52"/>
    </row>
    <row r="17" spans="1:12" x14ac:dyDescent="0.15">
      <c r="A17" s="285"/>
      <c r="B17" s="288"/>
      <c r="C17" s="6"/>
      <c r="D17" s="7" t="s">
        <v>15</v>
      </c>
      <c r="E17" s="8"/>
      <c r="F17" s="46">
        <f>本部!F17+地活!F17+相談!F17+ハイツ!F17</f>
        <v>26257800</v>
      </c>
      <c r="G17" s="46">
        <f>本部!G17+地活!G17+相談!G17+ハイツ!G17</f>
        <v>23992000</v>
      </c>
      <c r="H17" s="24">
        <f t="shared" si="0"/>
        <v>2265800</v>
      </c>
      <c r="I17" s="52"/>
    </row>
    <row r="18" spans="1:12" x14ac:dyDescent="0.15">
      <c r="A18" s="285"/>
      <c r="B18" s="288"/>
      <c r="C18" s="6"/>
      <c r="D18" s="7"/>
      <c r="E18" s="8" t="s">
        <v>16</v>
      </c>
      <c r="F18" s="46">
        <f>本部!F18+地活!F18+相談!F18+ハイツ!F18</f>
        <v>0</v>
      </c>
      <c r="G18" s="46">
        <f>本部!G18+地活!G18+相談!G18+ハイツ!G18</f>
        <v>0</v>
      </c>
      <c r="H18" s="24">
        <f t="shared" si="0"/>
        <v>0</v>
      </c>
      <c r="I18" s="52"/>
    </row>
    <row r="19" spans="1:12" x14ac:dyDescent="0.15">
      <c r="A19" s="285"/>
      <c r="B19" s="288"/>
      <c r="C19" s="6"/>
      <c r="D19" s="7"/>
      <c r="E19" s="8" t="s">
        <v>17</v>
      </c>
      <c r="F19" s="46">
        <f>本部!F19+地活!F19+相談!F19+ハイツ!F19</f>
        <v>0</v>
      </c>
      <c r="G19" s="46">
        <f>本部!G19+地活!G19+相談!G19+ハイツ!G19</f>
        <v>80000</v>
      </c>
      <c r="H19" s="24">
        <f t="shared" si="0"/>
        <v>-80000</v>
      </c>
      <c r="I19" s="52" t="s">
        <v>158</v>
      </c>
    </row>
    <row r="20" spans="1:12" x14ac:dyDescent="0.15">
      <c r="A20" s="285"/>
      <c r="B20" s="288"/>
      <c r="C20" s="6"/>
      <c r="D20" s="7"/>
      <c r="E20" s="8" t="s">
        <v>18</v>
      </c>
      <c r="F20" s="46">
        <f>本部!F20+地活!F20+相談!F20+ハイツ!F20</f>
        <v>26077800</v>
      </c>
      <c r="G20" s="46">
        <f>本部!G20+地活!G20+相談!G20+ハイツ!G20</f>
        <v>23733000</v>
      </c>
      <c r="H20" s="24">
        <f t="shared" si="0"/>
        <v>2344800</v>
      </c>
      <c r="I20" s="52" t="s">
        <v>159</v>
      </c>
    </row>
    <row r="21" spans="1:12" x14ac:dyDescent="0.15">
      <c r="A21" s="285"/>
      <c r="B21" s="288"/>
      <c r="C21" s="6"/>
      <c r="D21" s="7"/>
      <c r="E21" s="8" t="s">
        <v>19</v>
      </c>
      <c r="F21" s="46">
        <f>本部!F21+地活!F21+相談!F21+ハイツ!F21</f>
        <v>30000</v>
      </c>
      <c r="G21" s="46">
        <f>本部!G21+地活!G21+相談!G21+ハイツ!G21</f>
        <v>29000</v>
      </c>
      <c r="H21" s="24">
        <f t="shared" si="0"/>
        <v>1000</v>
      </c>
      <c r="I21" s="52"/>
    </row>
    <row r="22" spans="1:12" x14ac:dyDescent="0.15">
      <c r="A22" s="285"/>
      <c r="B22" s="288"/>
      <c r="C22" s="69"/>
      <c r="D22" s="75"/>
      <c r="E22" s="76" t="s">
        <v>15</v>
      </c>
      <c r="F22" s="77">
        <f>本部!F22+地活!F22+相談!F22+ハイツ!F22</f>
        <v>150000</v>
      </c>
      <c r="G22" s="77">
        <f>本部!G22+地活!G22+相談!G22+ハイツ!G22</f>
        <v>150000</v>
      </c>
      <c r="H22" s="84">
        <f t="shared" si="0"/>
        <v>0</v>
      </c>
      <c r="I22" s="52" t="s">
        <v>160</v>
      </c>
    </row>
    <row r="23" spans="1:12" x14ac:dyDescent="0.15">
      <c r="A23" s="285"/>
      <c r="B23" s="288"/>
      <c r="C23" s="83" t="s">
        <v>20</v>
      </c>
      <c r="D23" s="79"/>
      <c r="E23" s="80"/>
      <c r="F23" s="91">
        <f>本部!F23+地活!F23+相談!F23+ハイツ!F23</f>
        <v>0</v>
      </c>
      <c r="G23" s="91">
        <f>本部!G23+地活!G23+相談!G23+ハイツ!G23</f>
        <v>0</v>
      </c>
      <c r="H23" s="85">
        <f t="shared" si="0"/>
        <v>0</v>
      </c>
      <c r="I23" s="52"/>
    </row>
    <row r="24" spans="1:12" x14ac:dyDescent="0.15">
      <c r="A24" s="285"/>
      <c r="B24" s="288"/>
      <c r="C24" s="83" t="s">
        <v>21</v>
      </c>
      <c r="D24" s="79"/>
      <c r="E24" s="80"/>
      <c r="F24" s="91">
        <f>本部!F24+地活!F24+相談!F24+ハイツ!F24</f>
        <v>0</v>
      </c>
      <c r="G24" s="91">
        <f>本部!G24+地活!G24+相談!G24+ハイツ!G24</f>
        <v>0</v>
      </c>
      <c r="H24" s="85">
        <f t="shared" si="0"/>
        <v>0</v>
      </c>
      <c r="I24" s="52"/>
    </row>
    <row r="25" spans="1:12" x14ac:dyDescent="0.15">
      <c r="A25" s="285"/>
      <c r="B25" s="288"/>
      <c r="C25" s="83" t="s">
        <v>22</v>
      </c>
      <c r="D25" s="79"/>
      <c r="E25" s="80"/>
      <c r="F25" s="91">
        <f>本部!F25+地活!F25+相談!F25+ハイツ!F25</f>
        <v>1000</v>
      </c>
      <c r="G25" s="91">
        <f>本部!G25+地活!G25+相談!G25+ハイツ!G25</f>
        <v>1000</v>
      </c>
      <c r="H25" s="85">
        <f t="shared" si="0"/>
        <v>0</v>
      </c>
      <c r="I25" s="53"/>
    </row>
    <row r="26" spans="1:12" x14ac:dyDescent="0.15">
      <c r="A26" s="285"/>
      <c r="B26" s="288"/>
      <c r="C26" s="6" t="s">
        <v>23</v>
      </c>
      <c r="D26" s="7"/>
      <c r="E26" s="8"/>
      <c r="F26" s="64">
        <f>本部!F26+地活!F26+相談!F26+ハイツ!F26</f>
        <v>853000</v>
      </c>
      <c r="G26" s="64">
        <f>本部!G26+地活!G26+相談!G26+ハイツ!G26</f>
        <v>810000</v>
      </c>
      <c r="H26" s="63">
        <f t="shared" si="0"/>
        <v>43000</v>
      </c>
      <c r="I26" s="52"/>
    </row>
    <row r="27" spans="1:12" x14ac:dyDescent="0.15">
      <c r="A27" s="285"/>
      <c r="B27" s="288"/>
      <c r="C27" s="6"/>
      <c r="D27" s="7" t="s">
        <v>24</v>
      </c>
      <c r="E27" s="8"/>
      <c r="F27" s="46">
        <f>本部!F27+地活!F27+相談!F27+ハイツ!F27</f>
        <v>0</v>
      </c>
      <c r="G27" s="46">
        <f>本部!G27+地活!G27+相談!G27+ハイツ!G27</f>
        <v>0</v>
      </c>
      <c r="H27" s="24">
        <f t="shared" si="0"/>
        <v>0</v>
      </c>
      <c r="I27" s="52"/>
    </row>
    <row r="28" spans="1:12" x14ac:dyDescent="0.15">
      <c r="A28" s="285"/>
      <c r="B28" s="288"/>
      <c r="C28" s="6"/>
      <c r="D28" s="7" t="s">
        <v>25</v>
      </c>
      <c r="E28" s="8"/>
      <c r="F28" s="46">
        <f>本部!F28+地活!F28+相談!F28+ハイツ!F28</f>
        <v>0</v>
      </c>
      <c r="G28" s="46">
        <f>本部!G28+地活!G28+相談!G28+ハイツ!G28</f>
        <v>0</v>
      </c>
      <c r="H28" s="24">
        <f t="shared" si="0"/>
        <v>0</v>
      </c>
      <c r="I28" s="52"/>
    </row>
    <row r="29" spans="1:12" x14ac:dyDescent="0.15">
      <c r="A29" s="285"/>
      <c r="B29" s="288"/>
      <c r="C29" s="6"/>
      <c r="D29" s="7" t="s">
        <v>26</v>
      </c>
      <c r="E29" s="8"/>
      <c r="F29" s="46">
        <f>本部!F29+地活!F29+相談!F29+ハイツ!F29</f>
        <v>853000</v>
      </c>
      <c r="G29" s="46">
        <f>本部!G29+地活!G29+相談!G29+ハイツ!G29</f>
        <v>810000</v>
      </c>
      <c r="H29" s="24">
        <f t="shared" si="0"/>
        <v>43000</v>
      </c>
      <c r="I29" s="52"/>
    </row>
    <row r="30" spans="1:12" x14ac:dyDescent="0.15">
      <c r="A30" s="285"/>
      <c r="B30" s="288"/>
      <c r="C30" s="6"/>
      <c r="D30" s="7"/>
      <c r="E30" s="8" t="s">
        <v>124</v>
      </c>
      <c r="F30" s="46">
        <f>本部!F30+地活!F30+相談!F30+ハイツ!F30</f>
        <v>353000</v>
      </c>
      <c r="G30" s="46">
        <f>本部!G30+地活!G30+相談!G30+ハイツ!G30</f>
        <v>310000</v>
      </c>
      <c r="H30" s="24">
        <f t="shared" si="0"/>
        <v>43000</v>
      </c>
      <c r="I30" s="52"/>
    </row>
    <row r="31" spans="1:12" x14ac:dyDescent="0.15">
      <c r="A31" s="285"/>
      <c r="B31" s="288"/>
      <c r="C31" s="6"/>
      <c r="D31" s="7"/>
      <c r="E31" s="8" t="s">
        <v>119</v>
      </c>
      <c r="F31" s="46">
        <f>本部!F31+地活!F31+相談!F31+ハイツ!F31</f>
        <v>500000</v>
      </c>
      <c r="G31" s="46">
        <f>本部!G31+地活!G31+相談!G31+ハイツ!G31</f>
        <v>500000</v>
      </c>
      <c r="H31" s="24">
        <f t="shared" si="0"/>
        <v>0</v>
      </c>
      <c r="I31" s="54"/>
    </row>
    <row r="32" spans="1:12" x14ac:dyDescent="0.15">
      <c r="A32" s="285"/>
      <c r="B32" s="288"/>
      <c r="C32" s="9" t="s">
        <v>27</v>
      </c>
      <c r="D32" s="10"/>
      <c r="E32" s="11"/>
      <c r="F32" s="31">
        <f>SUM(F6,F7,F23,F24,F25,F26)</f>
        <v>45098722</v>
      </c>
      <c r="G32" s="31">
        <f>SUM(G6,G7,G23,G24,G25,G26)</f>
        <v>44330000</v>
      </c>
      <c r="H32" s="31">
        <f>SUM(H6,H7,H23,H24,H25,H26)</f>
        <v>768722</v>
      </c>
      <c r="I32" s="55"/>
      <c r="J32" s="62"/>
      <c r="K32" s="62">
        <f>本部!F32+地活!F32+相談!F32+ハイツ!F32</f>
        <v>45098722</v>
      </c>
      <c r="L32" s="66"/>
    </row>
    <row r="33" spans="1:9" x14ac:dyDescent="0.15">
      <c r="A33" s="285"/>
      <c r="B33" s="288" t="s">
        <v>28</v>
      </c>
      <c r="C33" s="6" t="s">
        <v>29</v>
      </c>
      <c r="D33" s="7"/>
      <c r="E33" s="8"/>
      <c r="F33" s="63">
        <f>SUM(F34:F39)</f>
        <v>41198000</v>
      </c>
      <c r="G33" s="63">
        <f>SUM(G34:G39)</f>
        <v>42316000</v>
      </c>
      <c r="H33" s="184">
        <f>F33-G33</f>
        <v>-1118000</v>
      </c>
      <c r="I33" s="50"/>
    </row>
    <row r="34" spans="1:9" x14ac:dyDescent="0.15">
      <c r="A34" s="285"/>
      <c r="B34" s="288"/>
      <c r="C34" s="6"/>
      <c r="D34" s="7" t="s">
        <v>238</v>
      </c>
      <c r="E34" s="8"/>
      <c r="F34" s="46">
        <f>本部!F34+地活!F34+相談!F34+ハイツ!F34</f>
        <v>300000</v>
      </c>
      <c r="G34" s="46">
        <f>本部!G34+地活!G34+相談!G34+ハイツ!G34</f>
        <v>300000</v>
      </c>
      <c r="H34" s="24">
        <f t="shared" ref="H34:H41" si="1">F34-G34</f>
        <v>0</v>
      </c>
      <c r="I34" s="50"/>
    </row>
    <row r="35" spans="1:9" x14ac:dyDescent="0.15">
      <c r="A35" s="285"/>
      <c r="B35" s="288"/>
      <c r="C35" s="6"/>
      <c r="D35" s="7" t="s">
        <v>30</v>
      </c>
      <c r="E35" s="8"/>
      <c r="F35" s="46">
        <f>本部!F35+地活!F35+相談!F35+ハイツ!F35</f>
        <v>12325200</v>
      </c>
      <c r="G35" s="46">
        <f>本部!G35+地活!G35+相談!G35+ハイツ!G35</f>
        <v>12491600</v>
      </c>
      <c r="H35" s="24">
        <f t="shared" si="1"/>
        <v>-166400</v>
      </c>
      <c r="I35" s="50" t="s">
        <v>155</v>
      </c>
    </row>
    <row r="36" spans="1:9" x14ac:dyDescent="0.15">
      <c r="A36" s="285"/>
      <c r="B36" s="288"/>
      <c r="C36" s="6"/>
      <c r="D36" s="7" t="s">
        <v>31</v>
      </c>
      <c r="E36" s="8"/>
      <c r="F36" s="46">
        <f>本部!F36+地活!F36+相談!F36+ハイツ!F36</f>
        <v>3715000</v>
      </c>
      <c r="G36" s="46">
        <f>本部!G36+地活!G36+相談!G36+ハイツ!G36</f>
        <v>4400000</v>
      </c>
      <c r="H36" s="24">
        <f t="shared" si="1"/>
        <v>-685000</v>
      </c>
      <c r="I36" s="50" t="s">
        <v>156</v>
      </c>
    </row>
    <row r="37" spans="1:9" x14ac:dyDescent="0.15">
      <c r="A37" s="285"/>
      <c r="B37" s="288"/>
      <c r="C37" s="6"/>
      <c r="D37" s="7" t="s">
        <v>32</v>
      </c>
      <c r="E37" s="8"/>
      <c r="F37" s="46">
        <f>本部!F37+地活!F37+相談!F37+ハイツ!F37</f>
        <v>19581800</v>
      </c>
      <c r="G37" s="46">
        <f>本部!G37+地活!G37+相談!G37+ハイツ!G37</f>
        <v>19085400</v>
      </c>
      <c r="H37" s="24">
        <f t="shared" si="1"/>
        <v>496400</v>
      </c>
      <c r="I37" s="50" t="s">
        <v>131</v>
      </c>
    </row>
    <row r="38" spans="1:9" x14ac:dyDescent="0.15">
      <c r="A38" s="285"/>
      <c r="B38" s="288"/>
      <c r="C38" s="6"/>
      <c r="D38" s="7" t="s">
        <v>33</v>
      </c>
      <c r="E38" s="8"/>
      <c r="F38" s="46">
        <f>本部!F38+地活!F38+相談!F38+ハイツ!F38</f>
        <v>502000</v>
      </c>
      <c r="G38" s="46">
        <f>本部!G38+地活!G38+相談!G38+ハイツ!G38</f>
        <v>1593000</v>
      </c>
      <c r="H38" s="24">
        <f t="shared" si="1"/>
        <v>-1091000</v>
      </c>
      <c r="I38" s="50" t="s">
        <v>154</v>
      </c>
    </row>
    <row r="39" spans="1:9" x14ac:dyDescent="0.15">
      <c r="A39" s="285"/>
      <c r="B39" s="288"/>
      <c r="C39" s="69"/>
      <c r="D39" s="75" t="s">
        <v>34</v>
      </c>
      <c r="E39" s="76"/>
      <c r="F39" s="77">
        <f>本部!F39+地活!F39+相談!F39+ハイツ!F39</f>
        <v>4774000</v>
      </c>
      <c r="G39" s="77">
        <f>本部!G39+地活!G39+相談!G39+ハイツ!G39</f>
        <v>4446000</v>
      </c>
      <c r="H39" s="84">
        <f t="shared" si="1"/>
        <v>328000</v>
      </c>
      <c r="I39" s="50" t="s">
        <v>132</v>
      </c>
    </row>
    <row r="40" spans="1:9" x14ac:dyDescent="0.15">
      <c r="A40" s="285"/>
      <c r="B40" s="288"/>
      <c r="C40" s="6" t="s">
        <v>35</v>
      </c>
      <c r="D40" s="7"/>
      <c r="E40" s="8"/>
      <c r="F40" s="63">
        <f>SUM(F41:F50)</f>
        <v>1771000</v>
      </c>
      <c r="G40" s="63">
        <f t="shared" ref="G40" si="2">SUM(G41:G50)</f>
        <v>1480000</v>
      </c>
      <c r="H40" s="63">
        <f t="shared" si="1"/>
        <v>291000</v>
      </c>
      <c r="I40" s="50"/>
    </row>
    <row r="41" spans="1:9" x14ac:dyDescent="0.15">
      <c r="A41" s="285"/>
      <c r="B41" s="288"/>
      <c r="C41" s="6"/>
      <c r="D41" s="7" t="s">
        <v>36</v>
      </c>
      <c r="E41" s="8"/>
      <c r="F41" s="46">
        <f>本部!F41+地活!F41+相談!F41+ハイツ!F41</f>
        <v>15000</v>
      </c>
      <c r="G41" s="46">
        <f>本部!G41+地活!G41+相談!G41+ハイツ!G41</f>
        <v>15000</v>
      </c>
      <c r="H41" s="24">
        <f t="shared" si="1"/>
        <v>0</v>
      </c>
      <c r="I41" s="50"/>
    </row>
    <row r="42" spans="1:9" x14ac:dyDescent="0.15">
      <c r="A42" s="285"/>
      <c r="B42" s="288"/>
      <c r="C42" s="6"/>
      <c r="D42" s="7" t="s">
        <v>37</v>
      </c>
      <c r="E42" s="8"/>
      <c r="F42" s="46">
        <f>本部!F42+地活!F42+相談!F42+ハイツ!F42</f>
        <v>10000</v>
      </c>
      <c r="G42" s="46">
        <f>本部!G42+地活!G42+相談!G42+ハイツ!G42</f>
        <v>7000</v>
      </c>
      <c r="H42" s="24">
        <f t="shared" ref="H42:H84" si="3">F42-G42</f>
        <v>3000</v>
      </c>
      <c r="I42" s="50"/>
    </row>
    <row r="43" spans="1:9" x14ac:dyDescent="0.15">
      <c r="A43" s="285"/>
      <c r="B43" s="288"/>
      <c r="C43" s="6"/>
      <c r="D43" s="7" t="s">
        <v>38</v>
      </c>
      <c r="E43" s="8"/>
      <c r="F43" s="46">
        <f>本部!F43+地活!F43+相談!F43+ハイツ!F43</f>
        <v>190000</v>
      </c>
      <c r="G43" s="46">
        <f>本部!G43+地活!G43+相談!G43+ハイツ!G43</f>
        <v>160000</v>
      </c>
      <c r="H43" s="24">
        <f t="shared" si="3"/>
        <v>30000</v>
      </c>
      <c r="I43" s="50"/>
    </row>
    <row r="44" spans="1:9" x14ac:dyDescent="0.15">
      <c r="A44" s="285"/>
      <c r="B44" s="288"/>
      <c r="C44" s="6"/>
      <c r="D44" s="7" t="s">
        <v>130</v>
      </c>
      <c r="E44" s="8"/>
      <c r="F44" s="46">
        <f>本部!F44+地活!F44+相談!F44+ハイツ!F44</f>
        <v>130000</v>
      </c>
      <c r="G44" s="46">
        <f>本部!G44+地活!G44+相談!G44+ハイツ!G44</f>
        <v>130000</v>
      </c>
      <c r="H44" s="24">
        <f t="shared" si="3"/>
        <v>0</v>
      </c>
      <c r="I44" s="50" t="s">
        <v>153</v>
      </c>
    </row>
    <row r="45" spans="1:9" x14ac:dyDescent="0.15">
      <c r="A45" s="285"/>
      <c r="B45" s="288"/>
      <c r="C45" s="6"/>
      <c r="D45" s="7" t="s">
        <v>39</v>
      </c>
      <c r="E45" s="8"/>
      <c r="F45" s="46">
        <f>本部!F45+地活!F45+相談!F45+ハイツ!F45</f>
        <v>336000</v>
      </c>
      <c r="G45" s="46">
        <f>本部!G45+地活!G45+相談!G45+ハイツ!G45</f>
        <v>50000</v>
      </c>
      <c r="H45" s="24">
        <f t="shared" si="3"/>
        <v>286000</v>
      </c>
      <c r="I45" s="50"/>
    </row>
    <row r="46" spans="1:9" x14ac:dyDescent="0.15">
      <c r="A46" s="285"/>
      <c r="B46" s="288"/>
      <c r="C46" s="6"/>
      <c r="D46" s="7" t="s">
        <v>129</v>
      </c>
      <c r="E46" s="8"/>
      <c r="F46" s="46">
        <f>本部!F46+地活!F46+相談!F46+ハイツ!F46</f>
        <v>330000</v>
      </c>
      <c r="G46" s="46">
        <f>本部!G46+地活!G46+相談!G46+ハイツ!G46</f>
        <v>280000</v>
      </c>
      <c r="H46" s="24">
        <f t="shared" si="3"/>
        <v>50000</v>
      </c>
      <c r="I46" s="50"/>
    </row>
    <row r="47" spans="1:9" x14ac:dyDescent="0.15">
      <c r="A47" s="285"/>
      <c r="B47" s="288"/>
      <c r="C47" s="6"/>
      <c r="D47" s="7" t="s">
        <v>237</v>
      </c>
      <c r="E47" s="8"/>
      <c r="F47" s="46">
        <f>本部!F47+地活!F47+相談!F47+ハイツ!F47</f>
        <v>15000</v>
      </c>
      <c r="G47" s="46">
        <f>本部!G47+地活!G47+相談!G47+ハイツ!G47</f>
        <v>13000</v>
      </c>
      <c r="H47" s="24">
        <f t="shared" ref="H47" si="4">F47-G47</f>
        <v>2000</v>
      </c>
      <c r="I47" s="50"/>
    </row>
    <row r="48" spans="1:9" x14ac:dyDescent="0.15">
      <c r="A48" s="285"/>
      <c r="B48" s="288"/>
      <c r="C48" s="6"/>
      <c r="D48" s="7" t="s">
        <v>40</v>
      </c>
      <c r="E48" s="8"/>
      <c r="F48" s="46">
        <f>本部!F48+地活!F48+相談!F48+ハイツ!F48</f>
        <v>150000</v>
      </c>
      <c r="G48" s="46">
        <f>本部!G48+地活!G48+相談!G48+ハイツ!G48</f>
        <v>150000</v>
      </c>
      <c r="H48" s="24">
        <f t="shared" si="3"/>
        <v>0</v>
      </c>
      <c r="I48" s="50"/>
    </row>
    <row r="49" spans="1:11" x14ac:dyDescent="0.15">
      <c r="A49" s="285"/>
      <c r="B49" s="288"/>
      <c r="C49" s="6"/>
      <c r="D49" s="7" t="s">
        <v>41</v>
      </c>
      <c r="E49" s="8"/>
      <c r="F49" s="46">
        <f>本部!F49+地活!F49+相談!F49+ハイツ!F49</f>
        <v>460000</v>
      </c>
      <c r="G49" s="46">
        <f>本部!G49+地活!G49+相談!G49+ハイツ!G49</f>
        <v>540000</v>
      </c>
      <c r="H49" s="24">
        <f t="shared" si="3"/>
        <v>-80000</v>
      </c>
      <c r="I49" s="50" t="s">
        <v>139</v>
      </c>
    </row>
    <row r="50" spans="1:11" x14ac:dyDescent="0.15">
      <c r="A50" s="285"/>
      <c r="B50" s="288"/>
      <c r="C50" s="69"/>
      <c r="D50" s="75" t="s">
        <v>42</v>
      </c>
      <c r="E50" s="76"/>
      <c r="F50" s="77">
        <f>本部!F50+地活!F50+相談!F50+ハイツ!F50</f>
        <v>135000</v>
      </c>
      <c r="G50" s="77">
        <f>本部!G50+地活!G50+相談!G50+ハイツ!G50</f>
        <v>135000</v>
      </c>
      <c r="H50" s="84">
        <f t="shared" si="3"/>
        <v>0</v>
      </c>
      <c r="I50" s="50" t="s">
        <v>152</v>
      </c>
    </row>
    <row r="51" spans="1:11" x14ac:dyDescent="0.15">
      <c r="A51" s="285"/>
      <c r="B51" s="288"/>
      <c r="C51" s="6" t="s">
        <v>43</v>
      </c>
      <c r="D51" s="7"/>
      <c r="E51" s="8"/>
      <c r="F51" s="63">
        <f>SUM(F52:F72)</f>
        <v>7372000</v>
      </c>
      <c r="G51" s="63">
        <f t="shared" ref="G51" si="5">SUM(G52:G72)</f>
        <v>5055000</v>
      </c>
      <c r="H51" s="63">
        <f t="shared" si="3"/>
        <v>2317000</v>
      </c>
      <c r="I51" s="50"/>
      <c r="K51" s="1">
        <f>本部!F51+地活!F51+相談!F51+ハイツ!F51</f>
        <v>7372000</v>
      </c>
    </row>
    <row r="52" spans="1:11" x14ac:dyDescent="0.15">
      <c r="A52" s="285"/>
      <c r="B52" s="288"/>
      <c r="C52" s="6"/>
      <c r="D52" s="7" t="s">
        <v>44</v>
      </c>
      <c r="E52" s="8"/>
      <c r="F52" s="46">
        <f>本部!F52+地活!F52+相談!F52+ハイツ!F52</f>
        <v>300000</v>
      </c>
      <c r="G52" s="46">
        <f>本部!G52+地活!G52+相談!G52+ハイツ!G52</f>
        <v>300000</v>
      </c>
      <c r="H52" s="24">
        <f t="shared" si="3"/>
        <v>0</v>
      </c>
      <c r="I52" s="50" t="s">
        <v>140</v>
      </c>
    </row>
    <row r="53" spans="1:11" x14ac:dyDescent="0.15">
      <c r="A53" s="285"/>
      <c r="B53" s="288"/>
      <c r="C53" s="6"/>
      <c r="D53" s="7" t="s">
        <v>45</v>
      </c>
      <c r="E53" s="8"/>
      <c r="F53" s="46">
        <f>本部!F53+地活!F53+相談!F53+ハイツ!F53</f>
        <v>240000</v>
      </c>
      <c r="G53" s="46">
        <f>本部!G53+地活!G53+相談!G53+ハイツ!G53</f>
        <v>270000</v>
      </c>
      <c r="H53" s="24">
        <f t="shared" si="3"/>
        <v>-30000</v>
      </c>
      <c r="I53" s="50" t="s">
        <v>151</v>
      </c>
    </row>
    <row r="54" spans="1:11" x14ac:dyDescent="0.15">
      <c r="A54" s="285"/>
      <c r="B54" s="288"/>
      <c r="C54" s="6"/>
      <c r="D54" s="7" t="s">
        <v>46</v>
      </c>
      <c r="E54" s="8"/>
      <c r="F54" s="46">
        <f>本部!F54+地活!F54+相談!F54+ハイツ!F54</f>
        <v>340000</v>
      </c>
      <c r="G54" s="46">
        <f>本部!G54+地活!G54+相談!G54+ハイツ!G54</f>
        <v>360000</v>
      </c>
      <c r="H54" s="24">
        <f t="shared" si="3"/>
        <v>-20000</v>
      </c>
      <c r="I54" s="50" t="s">
        <v>150</v>
      </c>
    </row>
    <row r="55" spans="1:11" x14ac:dyDescent="0.15">
      <c r="A55" s="285"/>
      <c r="B55" s="288"/>
      <c r="C55" s="6"/>
      <c r="D55" s="7" t="s">
        <v>47</v>
      </c>
      <c r="E55" s="8"/>
      <c r="F55" s="46">
        <f>本部!F55+地活!F55+相談!F55+ハイツ!F55</f>
        <v>310000</v>
      </c>
      <c r="G55" s="46">
        <f>本部!G55+地活!G55+相談!G55+ハイツ!G55</f>
        <v>280000</v>
      </c>
      <c r="H55" s="24">
        <f t="shared" si="3"/>
        <v>30000</v>
      </c>
      <c r="I55" s="50" t="s">
        <v>142</v>
      </c>
    </row>
    <row r="56" spans="1:11" x14ac:dyDescent="0.15">
      <c r="A56" s="285"/>
      <c r="B56" s="288"/>
      <c r="C56" s="6"/>
      <c r="D56" s="7" t="s">
        <v>48</v>
      </c>
      <c r="E56" s="8"/>
      <c r="F56" s="46">
        <f>本部!F56+地活!F56+相談!F56+ハイツ!F56</f>
        <v>0</v>
      </c>
      <c r="G56" s="46">
        <f>本部!G56+地活!G56+相談!G56+ハイツ!G56</f>
        <v>0</v>
      </c>
      <c r="H56" s="24">
        <f t="shared" si="3"/>
        <v>0</v>
      </c>
      <c r="I56" s="50"/>
    </row>
    <row r="57" spans="1:11" x14ac:dyDescent="0.15">
      <c r="A57" s="285"/>
      <c r="B57" s="288"/>
      <c r="C57" s="6"/>
      <c r="D57" s="7" t="s">
        <v>39</v>
      </c>
      <c r="E57" s="8"/>
      <c r="F57" s="46">
        <f>本部!F57+地活!F57+相談!F57+ハイツ!F57</f>
        <v>622000</v>
      </c>
      <c r="G57" s="46">
        <f>本部!G57+地活!G57+相談!G57+ハイツ!G57</f>
        <v>120000</v>
      </c>
      <c r="H57" s="24">
        <f t="shared" si="3"/>
        <v>502000</v>
      </c>
      <c r="I57" s="50"/>
    </row>
    <row r="58" spans="1:11" x14ac:dyDescent="0.15">
      <c r="A58" s="285"/>
      <c r="B58" s="288"/>
      <c r="C58" s="6"/>
      <c r="D58" s="7" t="s">
        <v>49</v>
      </c>
      <c r="E58" s="8"/>
      <c r="F58" s="46">
        <f>本部!F58+地活!F58+相談!F58+ハイツ!F58</f>
        <v>0</v>
      </c>
      <c r="G58" s="46">
        <f>本部!G58+地活!G58+相談!G58+ハイツ!G58</f>
        <v>0</v>
      </c>
      <c r="H58" s="24">
        <f t="shared" si="3"/>
        <v>0</v>
      </c>
      <c r="I58" s="50"/>
    </row>
    <row r="59" spans="1:11" x14ac:dyDescent="0.15">
      <c r="A59" s="285"/>
      <c r="B59" s="288"/>
      <c r="C59" s="6"/>
      <c r="D59" s="7" t="s">
        <v>50</v>
      </c>
      <c r="E59" s="8"/>
      <c r="F59" s="46">
        <f>本部!F59+地活!F59+相談!F59+ハイツ!F59</f>
        <v>360000</v>
      </c>
      <c r="G59" s="46">
        <f>本部!G59+地活!G59+相談!G59+ハイツ!G59</f>
        <v>350000</v>
      </c>
      <c r="H59" s="24">
        <f t="shared" si="3"/>
        <v>10000</v>
      </c>
      <c r="I59" s="50" t="s">
        <v>143</v>
      </c>
    </row>
    <row r="60" spans="1:11" x14ac:dyDescent="0.15">
      <c r="A60" s="285"/>
      <c r="B60" s="288"/>
      <c r="C60" s="6"/>
      <c r="D60" s="7" t="s">
        <v>51</v>
      </c>
      <c r="E60" s="8"/>
      <c r="F60" s="46">
        <f>本部!F60+地活!F60+相談!F60+ハイツ!F60</f>
        <v>890000</v>
      </c>
      <c r="G60" s="46">
        <f>本部!G60+地活!G60+相談!G60+ハイツ!G60</f>
        <v>740000</v>
      </c>
      <c r="H60" s="24">
        <f t="shared" si="3"/>
        <v>150000</v>
      </c>
      <c r="I60" s="50" t="s">
        <v>144</v>
      </c>
    </row>
    <row r="61" spans="1:11" x14ac:dyDescent="0.15">
      <c r="A61" s="285"/>
      <c r="B61" s="288"/>
      <c r="C61" s="6"/>
      <c r="D61" s="7" t="s">
        <v>52</v>
      </c>
      <c r="E61" s="8"/>
      <c r="F61" s="46">
        <f>本部!F61+地活!F61+相談!F61+ハイツ!F61</f>
        <v>45000</v>
      </c>
      <c r="G61" s="46">
        <f>本部!G61+地活!G61+相談!G61+ハイツ!G61</f>
        <v>45000</v>
      </c>
      <c r="H61" s="24">
        <f t="shared" si="3"/>
        <v>0</v>
      </c>
      <c r="I61" s="50"/>
    </row>
    <row r="62" spans="1:11" x14ac:dyDescent="0.15">
      <c r="A62" s="285"/>
      <c r="B62" s="288"/>
      <c r="C62" s="6"/>
      <c r="D62" s="1" t="s">
        <v>239</v>
      </c>
      <c r="E62" s="8"/>
      <c r="F62" s="46">
        <f>本部!F62+地活!F62+相談!F62+ハイツ!F62</f>
        <v>10000</v>
      </c>
      <c r="G62" s="46">
        <f>本部!G62+地活!G62+相談!G62+ハイツ!G62</f>
        <v>10000</v>
      </c>
      <c r="H62" s="24">
        <f t="shared" si="3"/>
        <v>0</v>
      </c>
      <c r="I62" s="50"/>
    </row>
    <row r="63" spans="1:11" x14ac:dyDescent="0.15">
      <c r="A63" s="285"/>
      <c r="B63" s="288"/>
      <c r="C63" s="6"/>
      <c r="D63" s="7" t="s">
        <v>53</v>
      </c>
      <c r="E63" s="8"/>
      <c r="F63" s="46">
        <f>本部!F63+地活!F63+相談!F63+ハイツ!F63</f>
        <v>0</v>
      </c>
      <c r="G63" s="46">
        <f>本部!G63+地活!G63+相談!G63+ハイツ!G63</f>
        <v>0</v>
      </c>
      <c r="H63" s="24">
        <f t="shared" si="3"/>
        <v>0</v>
      </c>
      <c r="I63" s="50"/>
    </row>
    <row r="64" spans="1:11" x14ac:dyDescent="0.15">
      <c r="A64" s="285"/>
      <c r="B64" s="288"/>
      <c r="C64" s="6"/>
      <c r="D64" s="7" t="s">
        <v>54</v>
      </c>
      <c r="E64" s="8"/>
      <c r="F64" s="46">
        <f>本部!F64+地活!F64+相談!F64+ハイツ!F64</f>
        <v>123000</v>
      </c>
      <c r="G64" s="46">
        <f>本部!G64+地活!G64+相談!G64+ハイツ!G64</f>
        <v>123000</v>
      </c>
      <c r="H64" s="24">
        <f t="shared" si="3"/>
        <v>0</v>
      </c>
      <c r="I64" s="50"/>
    </row>
    <row r="65" spans="1:9" x14ac:dyDescent="0.15">
      <c r="A65" s="285"/>
      <c r="B65" s="288"/>
      <c r="C65" s="6"/>
      <c r="D65" s="7" t="s">
        <v>55</v>
      </c>
      <c r="E65" s="8"/>
      <c r="F65" s="46">
        <f>本部!F65+地活!F65+相談!F65+ハイツ!F65</f>
        <v>390000</v>
      </c>
      <c r="G65" s="46">
        <f>本部!G65+地活!G65+相談!G65+ハイツ!G65</f>
        <v>350000</v>
      </c>
      <c r="H65" s="24">
        <f t="shared" si="3"/>
        <v>40000</v>
      </c>
      <c r="I65" s="50" t="s">
        <v>146</v>
      </c>
    </row>
    <row r="66" spans="1:9" x14ac:dyDescent="0.15">
      <c r="A66" s="285"/>
      <c r="B66" s="288"/>
      <c r="C66" s="6"/>
      <c r="D66" s="7" t="s">
        <v>56</v>
      </c>
      <c r="E66" s="8"/>
      <c r="F66" s="46">
        <f>本部!F66+地活!F66+相談!F66+ハイツ!F66</f>
        <v>1106000</v>
      </c>
      <c r="G66" s="46">
        <f>本部!G66+地活!G66+相談!G66+ハイツ!G66</f>
        <v>1370000</v>
      </c>
      <c r="H66" s="24">
        <f t="shared" si="3"/>
        <v>-264000</v>
      </c>
      <c r="I66" s="50" t="s">
        <v>147</v>
      </c>
    </row>
    <row r="67" spans="1:9" x14ac:dyDescent="0.15">
      <c r="A67" s="285"/>
      <c r="B67" s="288"/>
      <c r="C67" s="6"/>
      <c r="D67" s="7" t="s">
        <v>57</v>
      </c>
      <c r="E67" s="8"/>
      <c r="F67" s="46">
        <f>本部!F67+地活!F67+相談!F67+ハイツ!F67</f>
        <v>2244000</v>
      </c>
      <c r="G67" s="46">
        <f>本部!G67+地活!G67+相談!G67+ハイツ!G67</f>
        <v>300000</v>
      </c>
      <c r="H67" s="24">
        <f t="shared" si="3"/>
        <v>1944000</v>
      </c>
      <c r="I67" s="50"/>
    </row>
    <row r="68" spans="1:9" x14ac:dyDescent="0.15">
      <c r="A68" s="285"/>
      <c r="B68" s="288"/>
      <c r="C68" s="6"/>
      <c r="D68" s="7" t="s">
        <v>58</v>
      </c>
      <c r="E68" s="8"/>
      <c r="F68" s="46">
        <f>本部!F68+地活!F68+相談!F68+ハイツ!F68</f>
        <v>50000</v>
      </c>
      <c r="G68" s="46">
        <f>本部!G68+地活!G68+相談!G68+ハイツ!G68</f>
        <v>55000</v>
      </c>
      <c r="H68" s="24">
        <f t="shared" si="3"/>
        <v>-5000</v>
      </c>
      <c r="I68" s="50" t="s">
        <v>149</v>
      </c>
    </row>
    <row r="69" spans="1:9" x14ac:dyDescent="0.15">
      <c r="A69" s="285"/>
      <c r="B69" s="288"/>
      <c r="C69" s="6"/>
      <c r="D69" s="7" t="s">
        <v>59</v>
      </c>
      <c r="E69" s="8"/>
      <c r="F69" s="46">
        <f>本部!F69+地活!F69+相談!F69+ハイツ!F69</f>
        <v>90000</v>
      </c>
      <c r="G69" s="46">
        <f>本部!G69+地活!G69+相談!G69+ハイツ!G69</f>
        <v>90000</v>
      </c>
      <c r="H69" s="24">
        <f t="shared" si="3"/>
        <v>0</v>
      </c>
      <c r="I69" s="50"/>
    </row>
    <row r="70" spans="1:9" x14ac:dyDescent="0.15">
      <c r="A70" s="285"/>
      <c r="B70" s="288"/>
      <c r="C70" s="6"/>
      <c r="D70" s="7" t="s">
        <v>240</v>
      </c>
      <c r="E70" s="8"/>
      <c r="F70" s="46">
        <f>本部!F70+地活!F70+相談!F70+ハイツ!F70</f>
        <v>75000</v>
      </c>
      <c r="G70" s="46">
        <f>本部!G70+地活!G70+相談!G70+ハイツ!G70</f>
        <v>115000</v>
      </c>
      <c r="H70" s="24">
        <f t="shared" si="3"/>
        <v>-40000</v>
      </c>
      <c r="I70" s="50"/>
    </row>
    <row r="71" spans="1:9" x14ac:dyDescent="0.15">
      <c r="A71" s="285"/>
      <c r="B71" s="288"/>
      <c r="C71" s="6"/>
      <c r="D71" s="7" t="s">
        <v>60</v>
      </c>
      <c r="E71" s="8"/>
      <c r="F71" s="46">
        <f>本部!F71+地活!F71+相談!F71+ハイツ!F71</f>
        <v>30000</v>
      </c>
      <c r="G71" s="46">
        <f>本部!G71+地活!G71+相談!G71+ハイツ!G71</f>
        <v>30000</v>
      </c>
      <c r="H71" s="24">
        <f t="shared" si="3"/>
        <v>0</v>
      </c>
      <c r="I71" s="50"/>
    </row>
    <row r="72" spans="1:9" x14ac:dyDescent="0.15">
      <c r="A72" s="285"/>
      <c r="B72" s="288"/>
      <c r="C72" s="69"/>
      <c r="D72" s="75" t="s">
        <v>42</v>
      </c>
      <c r="E72" s="76"/>
      <c r="F72" s="77">
        <f>本部!F72+地活!F72+相談!F72+ハイツ!F72</f>
        <v>147000</v>
      </c>
      <c r="G72" s="77">
        <f>本部!G72+地活!G72+相談!G72+ハイツ!G72</f>
        <v>147000</v>
      </c>
      <c r="H72" s="84">
        <f t="shared" si="3"/>
        <v>0</v>
      </c>
      <c r="I72" s="50"/>
    </row>
    <row r="73" spans="1:9" x14ac:dyDescent="0.15">
      <c r="A73" s="285"/>
      <c r="B73" s="288"/>
      <c r="C73" s="6" t="s">
        <v>61</v>
      </c>
      <c r="D73" s="7"/>
      <c r="E73" s="8"/>
      <c r="F73" s="64">
        <f>F74+F77</f>
        <v>0</v>
      </c>
      <c r="G73" s="64">
        <f>本部!G73+地活!G73+相談!G73+ハイツ!G73</f>
        <v>0</v>
      </c>
      <c r="H73" s="63">
        <f t="shared" si="3"/>
        <v>0</v>
      </c>
      <c r="I73" s="50"/>
    </row>
    <row r="74" spans="1:9" x14ac:dyDescent="0.15">
      <c r="A74" s="285"/>
      <c r="B74" s="288"/>
      <c r="C74" s="6"/>
      <c r="D74" s="7" t="s">
        <v>62</v>
      </c>
      <c r="E74" s="8"/>
      <c r="F74" s="46">
        <f>本部!F74+地活!F74+相談!F74+ハイツ!F74</f>
        <v>0</v>
      </c>
      <c r="G74" s="46">
        <f>本部!G74+地活!G74+相談!G74+ハイツ!G74</f>
        <v>0</v>
      </c>
      <c r="H74" s="24">
        <f t="shared" si="3"/>
        <v>0</v>
      </c>
      <c r="I74" s="50"/>
    </row>
    <row r="75" spans="1:9" x14ac:dyDescent="0.15">
      <c r="A75" s="285"/>
      <c r="B75" s="288"/>
      <c r="C75" s="6"/>
      <c r="D75" s="7"/>
      <c r="E75" s="8" t="s">
        <v>63</v>
      </c>
      <c r="F75" s="46">
        <f>本部!F75+地活!F75+相談!F75+ハイツ!F75</f>
        <v>0</v>
      </c>
      <c r="G75" s="46">
        <f>本部!G75+地活!G75+相談!G75+ハイツ!G75</f>
        <v>0</v>
      </c>
      <c r="H75" s="24">
        <f t="shared" si="3"/>
        <v>0</v>
      </c>
      <c r="I75" s="50"/>
    </row>
    <row r="76" spans="1:9" x14ac:dyDescent="0.15">
      <c r="A76" s="285"/>
      <c r="B76" s="288"/>
      <c r="C76" s="6"/>
      <c r="D76" s="7"/>
      <c r="E76" s="8" t="s">
        <v>64</v>
      </c>
      <c r="F76" s="46">
        <f>本部!F76+地活!F76+相談!F76+ハイツ!F76</f>
        <v>0</v>
      </c>
      <c r="G76" s="46">
        <f>本部!G76+地活!G76+相談!G76+ハイツ!G76</f>
        <v>0</v>
      </c>
      <c r="H76" s="24">
        <f t="shared" si="3"/>
        <v>0</v>
      </c>
      <c r="I76" s="50"/>
    </row>
    <row r="77" spans="1:9" x14ac:dyDescent="0.15">
      <c r="A77" s="285"/>
      <c r="B77" s="288"/>
      <c r="C77" s="69"/>
      <c r="D77" s="75" t="s">
        <v>65</v>
      </c>
      <c r="E77" s="76"/>
      <c r="F77" s="77">
        <f>本部!F77+地活!F77+相談!F77+ハイツ!F77</f>
        <v>0</v>
      </c>
      <c r="G77" s="77">
        <f>本部!G77+地活!G77+相談!G77+ハイツ!G77</f>
        <v>0</v>
      </c>
      <c r="H77" s="84">
        <f t="shared" si="3"/>
        <v>0</v>
      </c>
      <c r="I77" s="50"/>
    </row>
    <row r="78" spans="1:9" x14ac:dyDescent="0.15">
      <c r="A78" s="285"/>
      <c r="B78" s="288"/>
      <c r="C78" s="83" t="s">
        <v>66</v>
      </c>
      <c r="D78" s="79"/>
      <c r="E78" s="80"/>
      <c r="F78" s="91">
        <f>本部!F78+地活!F78+相談!F78+ハイツ!F78</f>
        <v>0</v>
      </c>
      <c r="G78" s="91">
        <f>本部!G78+地活!G78+相談!G78+ハイツ!G78</f>
        <v>0</v>
      </c>
      <c r="H78" s="85">
        <f t="shared" si="3"/>
        <v>0</v>
      </c>
      <c r="I78" s="50"/>
    </row>
    <row r="79" spans="1:9" x14ac:dyDescent="0.15">
      <c r="A79" s="285"/>
      <c r="B79" s="288"/>
      <c r="C79" s="83" t="s">
        <v>67</v>
      </c>
      <c r="D79" s="79"/>
      <c r="E79" s="80"/>
      <c r="F79" s="91">
        <f>本部!F79+地活!F79+相談!F79+ハイツ!F79</f>
        <v>0</v>
      </c>
      <c r="G79" s="91">
        <f>本部!G79+地活!G79+相談!G79+ハイツ!G79</f>
        <v>0</v>
      </c>
      <c r="H79" s="85">
        <f t="shared" si="3"/>
        <v>0</v>
      </c>
      <c r="I79" s="50"/>
    </row>
    <row r="80" spans="1:9" x14ac:dyDescent="0.15">
      <c r="A80" s="285"/>
      <c r="B80" s="288"/>
      <c r="C80" s="6" t="s">
        <v>68</v>
      </c>
      <c r="D80" s="7"/>
      <c r="E80" s="8"/>
      <c r="F80" s="64">
        <f>本部!F80+地活!F80+相談!F80+ハイツ!F80</f>
        <v>600000</v>
      </c>
      <c r="G80" s="64">
        <f>本部!G80+地活!G80+相談!G80+ハイツ!G80</f>
        <v>600000</v>
      </c>
      <c r="H80" s="63">
        <f>F80-G80</f>
        <v>0</v>
      </c>
      <c r="I80" s="50"/>
    </row>
    <row r="81" spans="1:12" x14ac:dyDescent="0.15">
      <c r="A81" s="285"/>
      <c r="B81" s="288"/>
      <c r="C81" s="6"/>
      <c r="D81" s="7" t="s">
        <v>69</v>
      </c>
      <c r="E81" s="8"/>
      <c r="F81" s="46">
        <f>本部!F81+地活!F81+相談!F81+ハイツ!F81</f>
        <v>0</v>
      </c>
      <c r="G81" s="46">
        <f>本部!G81+地活!G81+相談!G81+ハイツ!G81</f>
        <v>0</v>
      </c>
      <c r="H81" s="24">
        <f t="shared" si="3"/>
        <v>0</v>
      </c>
      <c r="I81" s="50"/>
    </row>
    <row r="82" spans="1:12" x14ac:dyDescent="0.15">
      <c r="A82" s="285"/>
      <c r="B82" s="288"/>
      <c r="C82" s="6"/>
      <c r="D82" s="7" t="s">
        <v>42</v>
      </c>
      <c r="E82" s="8"/>
      <c r="F82" s="46">
        <f>本部!F82+地活!F82+相談!F82+ハイツ!F82</f>
        <v>600000</v>
      </c>
      <c r="G82" s="46">
        <f>本部!G82+地活!G82+相談!G82+ハイツ!G82</f>
        <v>600000</v>
      </c>
      <c r="H82" s="24">
        <f t="shared" si="3"/>
        <v>0</v>
      </c>
      <c r="I82" s="50"/>
    </row>
    <row r="83" spans="1:12" x14ac:dyDescent="0.15">
      <c r="A83" s="285"/>
      <c r="B83" s="289"/>
      <c r="C83" s="12" t="s">
        <v>70</v>
      </c>
      <c r="D83" s="11"/>
      <c r="E83" s="11"/>
      <c r="F83" s="28">
        <f>SUM(F33,F40,F51,F73,F78,F79,F80)</f>
        <v>50941000</v>
      </c>
      <c r="G83" s="28">
        <f>SUM(G33,G40,G51,G73,G78,G79,G80)</f>
        <v>49451000</v>
      </c>
      <c r="H83" s="28">
        <f t="shared" si="3"/>
        <v>1490000</v>
      </c>
      <c r="I83" s="55"/>
      <c r="L83" s="62">
        <f>本部!F83+地活!F83+相談!F83+ハイツ!F83</f>
        <v>50941000</v>
      </c>
    </row>
    <row r="84" spans="1:12" x14ac:dyDescent="0.15">
      <c r="A84" s="286"/>
      <c r="B84" s="282" t="s">
        <v>71</v>
      </c>
      <c r="C84" s="283"/>
      <c r="D84" s="283"/>
      <c r="E84" s="284"/>
      <c r="F84" s="24">
        <f>F32-F83</f>
        <v>-5842278</v>
      </c>
      <c r="G84" s="28">
        <f t="shared" ref="G84" si="6">G32-G83</f>
        <v>-5121000</v>
      </c>
      <c r="H84" s="28">
        <f t="shared" si="3"/>
        <v>-721278</v>
      </c>
      <c r="I84" s="50"/>
      <c r="L84" s="66">
        <f>本部!F84+地活!F84+相談!F84+ハイツ!F84</f>
        <v>-5842278</v>
      </c>
    </row>
    <row r="85" spans="1:12" x14ac:dyDescent="0.15">
      <c r="A85" s="285" t="s">
        <v>72</v>
      </c>
      <c r="B85" s="287" t="s">
        <v>3</v>
      </c>
      <c r="C85" s="3" t="s">
        <v>73</v>
      </c>
      <c r="D85" s="7"/>
      <c r="E85" s="8"/>
      <c r="F85" s="45">
        <f>本部!F85+地活!F85+相談!F85+ハイツ!F85</f>
        <v>0</v>
      </c>
      <c r="G85" s="46">
        <f>本部!G85+地活!G85+相談!G85+ハイツ!G85</f>
        <v>0</v>
      </c>
      <c r="H85" s="24">
        <f t="shared" ref="H85:H106" si="7">F85-G85</f>
        <v>0</v>
      </c>
      <c r="I85" s="56"/>
    </row>
    <row r="86" spans="1:12" x14ac:dyDescent="0.15">
      <c r="A86" s="285"/>
      <c r="B86" s="287"/>
      <c r="C86" s="6"/>
      <c r="D86" s="7" t="s">
        <v>73</v>
      </c>
      <c r="E86" s="8"/>
      <c r="F86" s="47">
        <f>本部!F86+地活!F86+相談!F86+ハイツ!F86</f>
        <v>0</v>
      </c>
      <c r="G86" s="46">
        <f>本部!G86+地活!G86+相談!G86+ハイツ!G86</f>
        <v>0</v>
      </c>
      <c r="H86" s="24">
        <f t="shared" si="7"/>
        <v>0</v>
      </c>
      <c r="I86" s="50"/>
    </row>
    <row r="87" spans="1:12" x14ac:dyDescent="0.15">
      <c r="A87" s="285"/>
      <c r="B87" s="287"/>
      <c r="C87" s="69"/>
      <c r="D87" s="75" t="s">
        <v>74</v>
      </c>
      <c r="E87" s="76"/>
      <c r="F87" s="78">
        <f>本部!F87+地活!F87+相談!F87+ハイツ!F87</f>
        <v>0</v>
      </c>
      <c r="G87" s="77">
        <f>本部!G87+地活!G87+相談!G87+ハイツ!G87</f>
        <v>0</v>
      </c>
      <c r="H87" s="84">
        <f t="shared" si="7"/>
        <v>0</v>
      </c>
      <c r="I87" s="50"/>
    </row>
    <row r="88" spans="1:12" x14ac:dyDescent="0.15">
      <c r="A88" s="285"/>
      <c r="B88" s="288"/>
      <c r="C88" s="6" t="s">
        <v>75</v>
      </c>
      <c r="D88" s="7"/>
      <c r="E88" s="8"/>
      <c r="F88" s="47">
        <f>本部!F88+地活!F88+相談!F88+ハイツ!F88</f>
        <v>0</v>
      </c>
      <c r="G88" s="46">
        <f>本部!G88+地活!G88+相談!G88+ハイツ!G88</f>
        <v>0</v>
      </c>
      <c r="H88" s="24">
        <f t="shared" si="7"/>
        <v>0</v>
      </c>
      <c r="I88" s="50"/>
    </row>
    <row r="89" spans="1:12" x14ac:dyDescent="0.15">
      <c r="A89" s="285"/>
      <c r="B89" s="288"/>
      <c r="C89" s="6"/>
      <c r="D89" s="7" t="s">
        <v>75</v>
      </c>
      <c r="E89" s="8"/>
      <c r="F89" s="47">
        <f>本部!F89+地活!F89+相談!F89+ハイツ!F89</f>
        <v>0</v>
      </c>
      <c r="G89" s="46">
        <f>本部!G89+地活!G89+相談!G89+ハイツ!G89</f>
        <v>0</v>
      </c>
      <c r="H89" s="24">
        <f t="shared" si="7"/>
        <v>0</v>
      </c>
      <c r="I89" s="50"/>
    </row>
    <row r="90" spans="1:12" x14ac:dyDescent="0.15">
      <c r="A90" s="285"/>
      <c r="B90" s="288"/>
      <c r="C90" s="69"/>
      <c r="D90" s="75" t="s">
        <v>76</v>
      </c>
      <c r="E90" s="76"/>
      <c r="F90" s="78">
        <f>本部!F90+地活!F90+相談!F90+ハイツ!F90</f>
        <v>0</v>
      </c>
      <c r="G90" s="77">
        <f>本部!G90+地活!G90+相談!G90+ハイツ!G90</f>
        <v>0</v>
      </c>
      <c r="H90" s="84">
        <f t="shared" si="7"/>
        <v>0</v>
      </c>
      <c r="I90" s="50"/>
    </row>
    <row r="91" spans="1:12" x14ac:dyDescent="0.15">
      <c r="A91" s="285"/>
      <c r="B91" s="288"/>
      <c r="C91" s="83" t="s">
        <v>77</v>
      </c>
      <c r="D91" s="79"/>
      <c r="E91" s="80"/>
      <c r="F91" s="82">
        <f>本部!F91+地活!F91+相談!F91+ハイツ!F91</f>
        <v>0</v>
      </c>
      <c r="G91" s="81">
        <f>本部!G91+地活!G91+相談!G91+ハイツ!G91</f>
        <v>0</v>
      </c>
      <c r="H91" s="87">
        <f t="shared" si="7"/>
        <v>0</v>
      </c>
      <c r="I91" s="50"/>
    </row>
    <row r="92" spans="1:12" x14ac:dyDescent="0.15">
      <c r="A92" s="285"/>
      <c r="B92" s="288"/>
      <c r="C92" s="8" t="s">
        <v>78</v>
      </c>
      <c r="D92" s="8"/>
      <c r="E92" s="8"/>
      <c r="F92" s="47">
        <f>本部!F92+地活!F92+相談!F92+ハイツ!F92</f>
        <v>0</v>
      </c>
      <c r="G92" s="46">
        <f>本部!G92+地活!G92+相談!G92+ハイツ!G92</f>
        <v>0</v>
      </c>
      <c r="H92" s="24">
        <f t="shared" si="7"/>
        <v>0</v>
      </c>
      <c r="I92" s="50"/>
    </row>
    <row r="93" spans="1:12" x14ac:dyDescent="0.15">
      <c r="A93" s="285"/>
      <c r="B93" s="288"/>
      <c r="C93" s="7"/>
      <c r="D93" s="7" t="s">
        <v>79</v>
      </c>
      <c r="E93" s="8"/>
      <c r="F93" s="47">
        <f>本部!F93+地活!F93+相談!F93+ハイツ!F93</f>
        <v>0</v>
      </c>
      <c r="G93" s="46">
        <f>本部!G93+地活!G93+相談!G93+ハイツ!G93</f>
        <v>0</v>
      </c>
      <c r="H93" s="24">
        <f t="shared" si="7"/>
        <v>0</v>
      </c>
      <c r="I93" s="50"/>
    </row>
    <row r="94" spans="1:12" x14ac:dyDescent="0.15">
      <c r="A94" s="285"/>
      <c r="B94" s="288"/>
      <c r="C94" s="69"/>
      <c r="D94" s="75" t="s">
        <v>80</v>
      </c>
      <c r="E94" s="76"/>
      <c r="F94" s="78">
        <f>本部!F94+地活!F94+相談!F94+ハイツ!F94</f>
        <v>0</v>
      </c>
      <c r="G94" s="77">
        <f>本部!G94+地活!G94+相談!G94+ハイツ!G94</f>
        <v>0</v>
      </c>
      <c r="H94" s="84">
        <f t="shared" si="7"/>
        <v>0</v>
      </c>
      <c r="I94" s="50"/>
    </row>
    <row r="95" spans="1:12" x14ac:dyDescent="0.15">
      <c r="A95" s="285"/>
      <c r="B95" s="288"/>
      <c r="C95" s="13" t="s">
        <v>81</v>
      </c>
      <c r="D95" s="7"/>
      <c r="E95" s="8"/>
      <c r="F95" s="49">
        <f>本部!F95+地活!F95+相談!F95+ハイツ!F95</f>
        <v>0</v>
      </c>
      <c r="G95" s="46">
        <f>本部!G95+地活!G95+相談!G95+ハイツ!G95</f>
        <v>0</v>
      </c>
      <c r="H95" s="24">
        <f t="shared" si="7"/>
        <v>0</v>
      </c>
      <c r="I95" s="50"/>
    </row>
    <row r="96" spans="1:12" x14ac:dyDescent="0.15">
      <c r="A96" s="285"/>
      <c r="B96" s="288"/>
      <c r="C96" s="12" t="s">
        <v>82</v>
      </c>
      <c r="D96" s="12"/>
      <c r="E96" s="12"/>
      <c r="F96" s="28">
        <f>SUM(F85:F95)</f>
        <v>0</v>
      </c>
      <c r="G96" s="28">
        <f t="shared" ref="G96:H96" si="8">SUM(G85:G95)</f>
        <v>0</v>
      </c>
      <c r="H96" s="28">
        <f t="shared" si="8"/>
        <v>0</v>
      </c>
      <c r="I96" s="55"/>
    </row>
    <row r="97" spans="1:9" x14ac:dyDescent="0.15">
      <c r="A97" s="285"/>
      <c r="B97" s="288" t="s">
        <v>28</v>
      </c>
      <c r="C97" s="70" t="s">
        <v>83</v>
      </c>
      <c r="D97" s="71"/>
      <c r="E97" s="72"/>
      <c r="F97" s="93">
        <f>本部!F97+地活!F97+相談!F97+ハイツ!F97</f>
        <v>0</v>
      </c>
      <c r="G97" s="94">
        <f>本部!G97+地活!G97+相談!G97+ハイツ!G97</f>
        <v>0</v>
      </c>
      <c r="H97" s="89">
        <f t="shared" si="7"/>
        <v>0</v>
      </c>
      <c r="I97" s="50"/>
    </row>
    <row r="98" spans="1:9" x14ac:dyDescent="0.15">
      <c r="A98" s="285"/>
      <c r="B98" s="288"/>
      <c r="C98" s="6" t="s">
        <v>84</v>
      </c>
      <c r="D98" s="7"/>
      <c r="E98" s="8"/>
      <c r="F98" s="47">
        <f>本部!F98+地活!F98+相談!F98+ハイツ!F98</f>
        <v>0</v>
      </c>
      <c r="G98" s="46">
        <f>本部!G98+地活!G98+相談!G98+ハイツ!G98</f>
        <v>0</v>
      </c>
      <c r="H98" s="24">
        <f t="shared" si="7"/>
        <v>0</v>
      </c>
      <c r="I98" s="50"/>
    </row>
    <row r="99" spans="1:9" x14ac:dyDescent="0.15">
      <c r="A99" s="285"/>
      <c r="B99" s="288"/>
      <c r="C99" s="6"/>
      <c r="D99" s="7" t="s">
        <v>85</v>
      </c>
      <c r="E99" s="8"/>
      <c r="F99" s="47">
        <f>本部!F99+地活!F99+相談!F99+ハイツ!F99</f>
        <v>0</v>
      </c>
      <c r="G99" s="46">
        <f>本部!G99+地活!G99+相談!G99+ハイツ!G99</f>
        <v>0</v>
      </c>
      <c r="H99" s="24">
        <f t="shared" si="7"/>
        <v>0</v>
      </c>
      <c r="I99" s="50"/>
    </row>
    <row r="100" spans="1:9" x14ac:dyDescent="0.15">
      <c r="A100" s="285"/>
      <c r="B100" s="288"/>
      <c r="C100" s="6"/>
      <c r="D100" s="7" t="s">
        <v>86</v>
      </c>
      <c r="E100" s="8"/>
      <c r="F100" s="47">
        <f>本部!F100+地活!F100+相談!F100+ハイツ!F100</f>
        <v>0</v>
      </c>
      <c r="G100" s="46">
        <f>本部!G100+地活!G100+相談!G100+ハイツ!G100</f>
        <v>4500000</v>
      </c>
      <c r="H100" s="24">
        <f t="shared" si="7"/>
        <v>-4500000</v>
      </c>
      <c r="I100" s="50"/>
    </row>
    <row r="101" spans="1:9" x14ac:dyDescent="0.15">
      <c r="A101" s="285"/>
      <c r="B101" s="288"/>
      <c r="C101" s="6"/>
      <c r="D101" s="7" t="s">
        <v>87</v>
      </c>
      <c r="E101" s="8"/>
      <c r="F101" s="47">
        <f>本部!F101+地活!F101+相談!F101+ハイツ!F101</f>
        <v>0</v>
      </c>
      <c r="G101" s="46">
        <f>本部!G101+地活!G101+相談!G101+ハイツ!G101</f>
        <v>150000</v>
      </c>
      <c r="H101" s="24">
        <f t="shared" si="7"/>
        <v>-150000</v>
      </c>
      <c r="I101" s="50"/>
    </row>
    <row r="102" spans="1:9" x14ac:dyDescent="0.15">
      <c r="A102" s="285"/>
      <c r="B102" s="288"/>
      <c r="C102" s="69"/>
      <c r="D102" s="75" t="s">
        <v>88</v>
      </c>
      <c r="E102" s="76"/>
      <c r="F102" s="78">
        <f>本部!F102+地活!F102+相談!F102+ハイツ!F102</f>
        <v>0</v>
      </c>
      <c r="G102" s="77">
        <f>本部!G102+地活!G102+相談!G102+ハイツ!G102</f>
        <v>0</v>
      </c>
      <c r="H102" s="84">
        <f t="shared" si="7"/>
        <v>0</v>
      </c>
      <c r="I102" s="50"/>
    </row>
    <row r="103" spans="1:9" x14ac:dyDescent="0.15">
      <c r="A103" s="285"/>
      <c r="B103" s="288"/>
      <c r="C103" s="69"/>
      <c r="D103" s="75" t="s">
        <v>241</v>
      </c>
      <c r="E103" s="76"/>
      <c r="F103" s="78"/>
      <c r="G103" s="77"/>
      <c r="H103" s="84"/>
      <c r="I103" s="50"/>
    </row>
    <row r="104" spans="1:9" x14ac:dyDescent="0.15">
      <c r="A104" s="285"/>
      <c r="B104" s="288"/>
      <c r="C104" s="83" t="s">
        <v>89</v>
      </c>
      <c r="D104" s="79"/>
      <c r="E104" s="80"/>
      <c r="F104" s="82">
        <f>本部!F104+地活!F104+相談!F104+ハイツ!F104</f>
        <v>0</v>
      </c>
      <c r="G104" s="81">
        <f>本部!G104+地活!G104+相談!G104+ハイツ!G104</f>
        <v>0</v>
      </c>
      <c r="H104" s="87">
        <f t="shared" si="7"/>
        <v>0</v>
      </c>
      <c r="I104" s="50"/>
    </row>
    <row r="105" spans="1:9" x14ac:dyDescent="0.15">
      <c r="A105" s="285"/>
      <c r="B105" s="288"/>
      <c r="C105" s="83" t="s">
        <v>90</v>
      </c>
      <c r="D105" s="79"/>
      <c r="E105" s="80"/>
      <c r="F105" s="82">
        <f>本部!F105+地活!F105+相談!F105+ハイツ!F105</f>
        <v>0</v>
      </c>
      <c r="G105" s="81">
        <f>本部!G105+地活!G105+相談!G105+ハイツ!G105</f>
        <v>0</v>
      </c>
      <c r="H105" s="87">
        <f t="shared" si="7"/>
        <v>0</v>
      </c>
      <c r="I105" s="50"/>
    </row>
    <row r="106" spans="1:9" x14ac:dyDescent="0.15">
      <c r="A106" s="285"/>
      <c r="B106" s="288"/>
      <c r="C106" s="13" t="s">
        <v>91</v>
      </c>
      <c r="D106" s="14"/>
      <c r="E106" s="15"/>
      <c r="F106" s="47">
        <f>本部!F106+地活!F106+相談!F106+ハイツ!F106</f>
        <v>0</v>
      </c>
      <c r="G106" s="46">
        <f>本部!G106+地活!G106+相談!G106+ハイツ!G106</f>
        <v>0</v>
      </c>
      <c r="H106" s="24">
        <f t="shared" si="7"/>
        <v>0</v>
      </c>
      <c r="I106" s="50"/>
    </row>
    <row r="107" spans="1:9" x14ac:dyDescent="0.15">
      <c r="A107" s="285"/>
      <c r="B107" s="289"/>
      <c r="C107" s="8" t="s">
        <v>92</v>
      </c>
      <c r="D107" s="8"/>
      <c r="E107" s="8"/>
      <c r="F107" s="28">
        <f>SUM(F97:F106)</f>
        <v>0</v>
      </c>
      <c r="G107" s="28">
        <f t="shared" ref="G107:H107" si="9">SUM(G97:G106)</f>
        <v>4650000</v>
      </c>
      <c r="H107" s="28">
        <f t="shared" si="9"/>
        <v>-4650000</v>
      </c>
      <c r="I107" s="55"/>
    </row>
    <row r="108" spans="1:9" x14ac:dyDescent="0.15">
      <c r="A108" s="286"/>
      <c r="B108" s="282" t="s">
        <v>93</v>
      </c>
      <c r="C108" s="283"/>
      <c r="D108" s="283"/>
      <c r="E108" s="284"/>
      <c r="F108" s="28">
        <f>F96-F107</f>
        <v>0</v>
      </c>
      <c r="G108" s="28">
        <f t="shared" ref="G108:H108" si="10">G96-G107</f>
        <v>-4650000</v>
      </c>
      <c r="H108" s="28">
        <f t="shared" si="10"/>
        <v>4650000</v>
      </c>
      <c r="I108" s="55"/>
    </row>
    <row r="109" spans="1:9" x14ac:dyDescent="0.15">
      <c r="A109" s="285" t="s">
        <v>94</v>
      </c>
      <c r="B109" s="287" t="s">
        <v>3</v>
      </c>
      <c r="C109" s="3" t="s">
        <v>95</v>
      </c>
      <c r="D109" s="7"/>
      <c r="E109" s="8"/>
      <c r="F109" s="47">
        <f>本部!F109+地活!F109+相談!F109+ハイツ!F109</f>
        <v>0</v>
      </c>
      <c r="G109" s="46">
        <f>本部!G109+地活!G109+相談!G109+ハイツ!G109</f>
        <v>0</v>
      </c>
      <c r="H109" s="24">
        <f t="shared" ref="H109:H130" si="11">F109-G109</f>
        <v>0</v>
      </c>
      <c r="I109" s="50"/>
    </row>
    <row r="110" spans="1:9" x14ac:dyDescent="0.15">
      <c r="A110" s="285"/>
      <c r="B110" s="288"/>
      <c r="C110" s="6" t="s">
        <v>96</v>
      </c>
      <c r="D110" s="7"/>
      <c r="E110" s="8"/>
      <c r="F110" s="47">
        <f>本部!F110+地活!F110+相談!F110+ハイツ!F110</f>
        <v>0</v>
      </c>
      <c r="G110" s="46">
        <f>本部!G110+地活!G110+相談!G110+ハイツ!G110</f>
        <v>0</v>
      </c>
      <c r="H110" s="24">
        <f t="shared" si="11"/>
        <v>0</v>
      </c>
      <c r="I110" s="50"/>
    </row>
    <row r="111" spans="1:9" x14ac:dyDescent="0.15">
      <c r="A111" s="285"/>
      <c r="B111" s="288"/>
      <c r="C111" s="6" t="s">
        <v>97</v>
      </c>
      <c r="D111" s="7"/>
      <c r="E111" s="8"/>
      <c r="F111" s="47">
        <f>本部!F111+地活!F111+相談!F111+ハイツ!F111</f>
        <v>0</v>
      </c>
      <c r="G111" s="46">
        <f>本部!G111+地活!G111+相談!G111+ハイツ!G111</f>
        <v>4500000</v>
      </c>
      <c r="H111" s="24">
        <f t="shared" si="11"/>
        <v>-4500000</v>
      </c>
      <c r="I111" s="50"/>
    </row>
    <row r="112" spans="1:9" x14ac:dyDescent="0.15">
      <c r="A112" s="285"/>
      <c r="B112" s="288"/>
      <c r="C112" s="6" t="s">
        <v>98</v>
      </c>
      <c r="D112" s="7"/>
      <c r="E112" s="8"/>
      <c r="F112" s="47">
        <f>本部!F112+地活!F112+相談!F112+ハイツ!F112</f>
        <v>0</v>
      </c>
      <c r="G112" s="46">
        <f>本部!G112+地活!G112+相談!G112+ハイツ!G112</f>
        <v>0</v>
      </c>
      <c r="H112" s="24">
        <f t="shared" si="11"/>
        <v>0</v>
      </c>
      <c r="I112" s="50"/>
    </row>
    <row r="113" spans="1:12" x14ac:dyDescent="0.15">
      <c r="A113" s="285"/>
      <c r="B113" s="288"/>
      <c r="C113" s="6" t="s">
        <v>99</v>
      </c>
      <c r="D113" s="7"/>
      <c r="E113" s="8"/>
      <c r="F113" s="47">
        <f>本部!F113+地活!F113+相談!F113+ハイツ!F113</f>
        <v>0</v>
      </c>
      <c r="G113" s="46">
        <f>本部!G113+地活!G113+相談!G113+ハイツ!G113</f>
        <v>0</v>
      </c>
      <c r="H113" s="24">
        <f t="shared" si="11"/>
        <v>0</v>
      </c>
      <c r="I113" s="50"/>
    </row>
    <row r="114" spans="1:12" x14ac:dyDescent="0.15">
      <c r="A114" s="285"/>
      <c r="B114" s="288"/>
      <c r="C114" s="6" t="s">
        <v>100</v>
      </c>
      <c r="D114" s="7"/>
      <c r="E114" s="8"/>
      <c r="F114" s="47">
        <f>本部!F114+地活!F114+相談!F114+ハイツ!F114</f>
        <v>5092000</v>
      </c>
      <c r="G114" s="46">
        <f>本部!G114+地活!G114+相談!G114+ハイツ!G114</f>
        <v>6400000</v>
      </c>
      <c r="H114" s="24">
        <f>F114-G114</f>
        <v>-1308000</v>
      </c>
      <c r="I114" s="50" t="s">
        <v>295</v>
      </c>
    </row>
    <row r="115" spans="1:12" x14ac:dyDescent="0.15">
      <c r="A115" s="285"/>
      <c r="B115" s="288"/>
      <c r="C115" s="6" t="s">
        <v>195</v>
      </c>
      <c r="D115" s="7"/>
      <c r="E115" s="8"/>
      <c r="F115" s="47">
        <f>本部!F115+地活!F115+相談!F115+ハイツ!F115</f>
        <v>424000</v>
      </c>
      <c r="G115" s="46">
        <f>本部!G115+地活!G115+相談!G115+ハイツ!G115</f>
        <v>5700000</v>
      </c>
      <c r="H115" s="24">
        <f t="shared" si="11"/>
        <v>-5276000</v>
      </c>
      <c r="I115" s="50"/>
    </row>
    <row r="116" spans="1:12" x14ac:dyDescent="0.15">
      <c r="A116" s="285"/>
      <c r="B116" s="288"/>
      <c r="C116" s="13" t="s">
        <v>101</v>
      </c>
      <c r="D116" s="14"/>
      <c r="E116" s="15"/>
      <c r="F116" s="47">
        <f>本部!F116+地活!F116+相談!F116+ハイツ!F116</f>
        <v>0</v>
      </c>
      <c r="G116" s="46">
        <f>本部!G116+地活!G116+相談!G116+ハイツ!G116</f>
        <v>0</v>
      </c>
      <c r="H116" s="24">
        <f t="shared" si="11"/>
        <v>0</v>
      </c>
      <c r="I116" s="50"/>
    </row>
    <row r="117" spans="1:12" x14ac:dyDescent="0.15">
      <c r="A117" s="285"/>
      <c r="B117" s="288"/>
      <c r="C117" s="16" t="s">
        <v>102</v>
      </c>
      <c r="D117" s="16"/>
      <c r="E117" s="16"/>
      <c r="F117" s="28">
        <f>SUM(F109:F116)</f>
        <v>5516000</v>
      </c>
      <c r="G117" s="28">
        <f t="shared" ref="G117:H117" si="12">SUM(G109:G116)</f>
        <v>16600000</v>
      </c>
      <c r="H117" s="28">
        <f t="shared" si="12"/>
        <v>-11084000</v>
      </c>
      <c r="I117" s="55"/>
    </row>
    <row r="118" spans="1:12" x14ac:dyDescent="0.15">
      <c r="A118" s="285"/>
      <c r="B118" s="288" t="s">
        <v>28</v>
      </c>
      <c r="C118" s="3" t="s">
        <v>103</v>
      </c>
      <c r="D118" s="7"/>
      <c r="E118" s="8"/>
      <c r="F118" s="47">
        <f>本部!F118+地活!F118+相談!F118+ハイツ!F118</f>
        <v>0</v>
      </c>
      <c r="G118" s="46">
        <f>本部!G118+地活!G118+相談!G118+ハイツ!G118</f>
        <v>0</v>
      </c>
      <c r="H118" s="24">
        <f t="shared" si="11"/>
        <v>0</v>
      </c>
      <c r="I118" s="50"/>
    </row>
    <row r="119" spans="1:12" x14ac:dyDescent="0.15">
      <c r="A119" s="285"/>
      <c r="B119" s="288"/>
      <c r="C119" s="6" t="s">
        <v>104</v>
      </c>
      <c r="D119" s="7"/>
      <c r="E119" s="8"/>
      <c r="F119" s="47">
        <f>本部!F119+地活!F119+相談!F119+ハイツ!F119</f>
        <v>216000</v>
      </c>
      <c r="G119" s="46">
        <f>本部!G119+地活!G119+相談!G119+ハイツ!G119</f>
        <v>9200000</v>
      </c>
      <c r="H119" s="24">
        <f t="shared" si="11"/>
        <v>-8984000</v>
      </c>
      <c r="I119" s="50" t="s">
        <v>253</v>
      </c>
    </row>
    <row r="120" spans="1:12" x14ac:dyDescent="0.15">
      <c r="A120" s="285"/>
      <c r="B120" s="288"/>
      <c r="C120" s="6" t="s">
        <v>105</v>
      </c>
      <c r="D120" s="7"/>
      <c r="E120" s="8"/>
      <c r="F120" s="47">
        <f>本部!F120+地活!F120+相談!F120+ハイツ!F120</f>
        <v>0</v>
      </c>
      <c r="G120" s="46">
        <f>本部!G120+地活!G120+相談!G120+ハイツ!G120</f>
        <v>0</v>
      </c>
      <c r="H120" s="24">
        <f t="shared" si="11"/>
        <v>0</v>
      </c>
      <c r="I120" s="50"/>
    </row>
    <row r="121" spans="1:12" x14ac:dyDescent="0.15">
      <c r="A121" s="285"/>
      <c r="B121" s="288"/>
      <c r="C121" s="6" t="s">
        <v>106</v>
      </c>
      <c r="D121" s="7"/>
      <c r="E121" s="8"/>
      <c r="F121" s="47">
        <f>本部!F121+地活!F121+相談!F121+ハイツ!F121</f>
        <v>0</v>
      </c>
      <c r="G121" s="46">
        <f>本部!G121+地活!G121+相談!G121+ハイツ!G121</f>
        <v>0</v>
      </c>
      <c r="H121" s="24">
        <f t="shared" si="11"/>
        <v>0</v>
      </c>
      <c r="I121" s="50"/>
    </row>
    <row r="122" spans="1:12" x14ac:dyDescent="0.15">
      <c r="A122" s="285"/>
      <c r="B122" s="288"/>
      <c r="C122" s="6" t="s">
        <v>107</v>
      </c>
      <c r="D122" s="7"/>
      <c r="E122" s="8"/>
      <c r="F122" s="47">
        <f>本部!F122+地活!F122+相談!F122+ハイツ!F122</f>
        <v>0</v>
      </c>
      <c r="G122" s="46">
        <f>本部!G122+地活!G122+相談!G122+ハイツ!G122</f>
        <v>5800000</v>
      </c>
      <c r="H122" s="24">
        <f t="shared" si="11"/>
        <v>-5800000</v>
      </c>
      <c r="I122" s="50"/>
    </row>
    <row r="123" spans="1:12" x14ac:dyDescent="0.15">
      <c r="A123" s="285"/>
      <c r="B123" s="289"/>
      <c r="C123" s="6" t="s">
        <v>182</v>
      </c>
      <c r="D123" s="7"/>
      <c r="E123" s="8"/>
      <c r="F123" s="47">
        <f>本部!F123+地活!F123+相談!F123+ハイツ!F123</f>
        <v>424000</v>
      </c>
      <c r="G123" s="46">
        <f>本部!G123+地活!G123+相談!G123+ハイツ!G123</f>
        <v>5700000</v>
      </c>
      <c r="H123" s="24">
        <f t="shared" si="11"/>
        <v>-5276000</v>
      </c>
      <c r="I123" s="50"/>
    </row>
    <row r="124" spans="1:12" x14ac:dyDescent="0.15">
      <c r="A124" s="285"/>
      <c r="B124" s="289"/>
      <c r="C124" s="13" t="s">
        <v>108</v>
      </c>
      <c r="D124" s="14"/>
      <c r="E124" s="15"/>
      <c r="F124" s="47">
        <f>本部!F124+地活!F124+相談!F124+ハイツ!F124</f>
        <v>0</v>
      </c>
      <c r="G124" s="46">
        <f>本部!G124+地活!G124+相談!G124+ハイツ!G124</f>
        <v>0</v>
      </c>
      <c r="H124" s="24">
        <f t="shared" si="11"/>
        <v>0</v>
      </c>
      <c r="I124" s="57"/>
    </row>
    <row r="125" spans="1:12" x14ac:dyDescent="0.15">
      <c r="A125" s="285"/>
      <c r="B125" s="289"/>
      <c r="C125" s="12" t="s">
        <v>109</v>
      </c>
      <c r="D125" s="12"/>
      <c r="E125" s="12"/>
      <c r="F125" s="28">
        <f>SUM(F118:F124)</f>
        <v>640000</v>
      </c>
      <c r="G125" s="28">
        <f t="shared" ref="G125" si="13">SUM(G118:G124)</f>
        <v>20700000</v>
      </c>
      <c r="H125" s="28">
        <f t="shared" si="11"/>
        <v>-20060000</v>
      </c>
      <c r="I125" s="50"/>
    </row>
    <row r="126" spans="1:12" x14ac:dyDescent="0.15">
      <c r="A126" s="285"/>
      <c r="B126" s="282" t="s">
        <v>110</v>
      </c>
      <c r="C126" s="283"/>
      <c r="D126" s="283"/>
      <c r="E126" s="284"/>
      <c r="F126" s="28">
        <f>F117-F125</f>
        <v>4876000</v>
      </c>
      <c r="G126" s="28">
        <f>G117-G125</f>
        <v>-4100000</v>
      </c>
      <c r="H126" s="28">
        <f t="shared" si="11"/>
        <v>8976000</v>
      </c>
      <c r="I126" s="55"/>
      <c r="L126" s="62">
        <f>本部!F126+地活!F126+相談!F126+ハイツ!F126</f>
        <v>4876000</v>
      </c>
    </row>
    <row r="127" spans="1:12" x14ac:dyDescent="0.15">
      <c r="A127" s="41" t="s">
        <v>111</v>
      </c>
      <c r="B127" s="42"/>
      <c r="C127" s="43"/>
      <c r="D127" s="43"/>
      <c r="E127" s="43"/>
      <c r="F127" s="29">
        <f>本部!F127+地活!F127+相談!F127+ハイツ!F127</f>
        <v>4773722</v>
      </c>
      <c r="G127" s="29">
        <f>本部!G127+地活!G127+相談!G127+ハイツ!G127</f>
        <v>12460122</v>
      </c>
      <c r="H127" s="29">
        <f t="shared" si="11"/>
        <v>-7686400</v>
      </c>
      <c r="I127" s="55"/>
      <c r="L127" s="62">
        <f>本部!F127+地活!F127+相談!F127+ハイツ!F127</f>
        <v>4773722</v>
      </c>
    </row>
    <row r="128" spans="1:12" x14ac:dyDescent="0.15">
      <c r="A128" s="20" t="s">
        <v>112</v>
      </c>
      <c r="B128" s="21"/>
      <c r="C128" s="22"/>
      <c r="D128" s="22"/>
      <c r="E128" s="22"/>
      <c r="F128" s="29">
        <f>本部!F128+地活!F128+相談!F128+ハイツ!F128</f>
        <v>-5740000</v>
      </c>
      <c r="G128" s="29">
        <f>本部!G128+地活!G128+相談!G128+ハイツ!G128</f>
        <v>-26331122</v>
      </c>
      <c r="H128" s="29">
        <f t="shared" si="11"/>
        <v>20591122</v>
      </c>
      <c r="I128" s="57"/>
      <c r="K128" s="66">
        <f>F84+F108+F126-F127</f>
        <v>-5740000</v>
      </c>
      <c r="L128" s="62">
        <f>本部!F128+地活!F128+相談!F128+ハイツ!F128</f>
        <v>-5740000</v>
      </c>
    </row>
    <row r="129" spans="1:9" x14ac:dyDescent="0.15">
      <c r="A129" s="41" t="s">
        <v>113</v>
      </c>
      <c r="B129" s="42"/>
      <c r="C129" s="43"/>
      <c r="D129" s="43"/>
      <c r="E129" s="43"/>
      <c r="F129" s="28">
        <f>本部!F129+地活!F129+相談!F129+ハイツ!F129</f>
        <v>9240000</v>
      </c>
      <c r="G129" s="28">
        <f>本部!G129+地活!G129+相談!G129+ハイツ!G129</f>
        <v>35571122</v>
      </c>
      <c r="H129" s="28">
        <f t="shared" si="11"/>
        <v>-26331122</v>
      </c>
      <c r="I129" s="55"/>
    </row>
    <row r="130" spans="1:9" x14ac:dyDescent="0.15">
      <c r="A130" s="282" t="s">
        <v>114</v>
      </c>
      <c r="B130" s="283"/>
      <c r="C130" s="283"/>
      <c r="D130" s="283"/>
      <c r="E130" s="284"/>
      <c r="F130" s="28">
        <f>本部!F130+地活!F130+相談!F130+ハイツ!F130</f>
        <v>3500000</v>
      </c>
      <c r="G130" s="28">
        <f>本部!G130+地活!G130+相談!G130+ハイツ!G130</f>
        <v>9240000</v>
      </c>
      <c r="H130" s="28">
        <f t="shared" si="11"/>
        <v>-5740000</v>
      </c>
      <c r="I130" s="57"/>
    </row>
    <row r="131" spans="1:9" x14ac:dyDescent="0.15">
      <c r="F131" s="30"/>
      <c r="G131" s="30"/>
      <c r="H131" s="30"/>
      <c r="I131" s="60"/>
    </row>
    <row r="132" spans="1:9" x14ac:dyDescent="0.15">
      <c r="A132" s="1" t="s">
        <v>125</v>
      </c>
    </row>
    <row r="134" spans="1:9" x14ac:dyDescent="0.15">
      <c r="A134" s="23"/>
    </row>
    <row r="135" spans="1:9" x14ac:dyDescent="0.15">
      <c r="A135" s="23"/>
    </row>
    <row r="136" spans="1:9" x14ac:dyDescent="0.15">
      <c r="A136" s="23"/>
    </row>
  </sheetData>
  <mergeCells count="16">
    <mergeCell ref="A2:I2"/>
    <mergeCell ref="A3:I3"/>
    <mergeCell ref="A5:C5"/>
    <mergeCell ref="A6:A84"/>
    <mergeCell ref="B6:B32"/>
    <mergeCell ref="B33:B83"/>
    <mergeCell ref="B84:E84"/>
    <mergeCell ref="A130:E130"/>
    <mergeCell ref="A85:A108"/>
    <mergeCell ref="B85:B96"/>
    <mergeCell ref="B97:B107"/>
    <mergeCell ref="B108:E108"/>
    <mergeCell ref="A109:A126"/>
    <mergeCell ref="B109:B117"/>
    <mergeCell ref="B118:B125"/>
    <mergeCell ref="B126:E126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36"/>
  <sheetViews>
    <sheetView topLeftCell="A108" zoomScaleNormal="100" workbookViewId="0">
      <selection activeCell="I138" sqref="I138"/>
    </sheetView>
  </sheetViews>
  <sheetFormatPr defaultRowHeight="12" x14ac:dyDescent="0.15"/>
  <cols>
    <col min="1" max="4" width="2.625" style="1" customWidth="1"/>
    <col min="5" max="5" width="26.875" style="1" customWidth="1"/>
    <col min="6" max="6" width="11.125" style="25" customWidth="1"/>
    <col min="7" max="8" width="11.75" style="25" bestFit="1" customWidth="1"/>
    <col min="9" max="9" width="22.625" style="61" customWidth="1"/>
    <col min="10" max="16384" width="9" style="1"/>
  </cols>
  <sheetData>
    <row r="1" spans="1:9" ht="13.5" x14ac:dyDescent="0.15">
      <c r="A1" s="32" t="s">
        <v>220</v>
      </c>
      <c r="I1" s="58"/>
    </row>
    <row r="2" spans="1:9" ht="18" customHeight="1" x14ac:dyDescent="0.15">
      <c r="A2" s="293" t="s">
        <v>230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15">
      <c r="A3" s="271" t="s">
        <v>221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15">
      <c r="I4" s="58" t="s">
        <v>0</v>
      </c>
    </row>
    <row r="5" spans="1:9" x14ac:dyDescent="0.15">
      <c r="A5" s="294" t="s">
        <v>1</v>
      </c>
      <c r="B5" s="295"/>
      <c r="C5" s="295"/>
      <c r="D5" s="2"/>
      <c r="E5" s="2"/>
      <c r="F5" s="33" t="s">
        <v>235</v>
      </c>
      <c r="G5" s="26" t="s">
        <v>236</v>
      </c>
      <c r="H5" s="26" t="s">
        <v>115</v>
      </c>
      <c r="I5" s="59" t="s">
        <v>116</v>
      </c>
    </row>
    <row r="6" spans="1:9" x14ac:dyDescent="0.15">
      <c r="A6" s="296" t="s">
        <v>2</v>
      </c>
      <c r="B6" s="288" t="s">
        <v>3</v>
      </c>
      <c r="C6" s="70" t="s">
        <v>4</v>
      </c>
      <c r="D6" s="71"/>
      <c r="E6" s="72"/>
      <c r="F6" s="95">
        <v>0</v>
      </c>
      <c r="G6" s="95">
        <v>0</v>
      </c>
      <c r="H6" s="96">
        <f>F6-G6</f>
        <v>0</v>
      </c>
      <c r="I6" s="51"/>
    </row>
    <row r="7" spans="1:9" x14ac:dyDescent="0.15">
      <c r="A7" s="285"/>
      <c r="B7" s="288"/>
      <c r="C7" s="6" t="s">
        <v>5</v>
      </c>
      <c r="D7" s="7"/>
      <c r="E7" s="8"/>
      <c r="F7" s="65">
        <f>SUM(F8,F13,F14,F16,F17)</f>
        <v>90000</v>
      </c>
      <c r="G7" s="65">
        <f>SUM(G8,G13,G14,G16,G17)</f>
        <v>150000</v>
      </c>
      <c r="H7" s="63">
        <f>F7-G7</f>
        <v>-60000</v>
      </c>
      <c r="I7" s="52"/>
    </row>
    <row r="8" spans="1:9" x14ac:dyDescent="0.15">
      <c r="A8" s="285"/>
      <c r="B8" s="288"/>
      <c r="C8" s="6"/>
      <c r="D8" s="8" t="s">
        <v>6</v>
      </c>
      <c r="F8" s="34">
        <f>SUM(F9:F12)</f>
        <v>0</v>
      </c>
      <c r="G8" s="34">
        <f>SUM(G9:G12)</f>
        <v>0</v>
      </c>
      <c r="H8" s="24">
        <f>F8-G8</f>
        <v>0</v>
      </c>
      <c r="I8" s="52"/>
    </row>
    <row r="9" spans="1:9" x14ac:dyDescent="0.15">
      <c r="A9" s="285"/>
      <c r="B9" s="288"/>
      <c r="C9" s="6"/>
      <c r="D9" s="7"/>
      <c r="E9" s="1" t="s">
        <v>7</v>
      </c>
      <c r="F9" s="34"/>
      <c r="G9" s="34"/>
      <c r="H9" s="24"/>
      <c r="I9" s="52"/>
    </row>
    <row r="10" spans="1:9" x14ac:dyDescent="0.15">
      <c r="A10" s="285"/>
      <c r="B10" s="288"/>
      <c r="C10" s="6"/>
      <c r="D10" s="7"/>
      <c r="E10" s="8" t="s">
        <v>8</v>
      </c>
      <c r="F10" s="34"/>
      <c r="G10" s="34"/>
      <c r="H10" s="24"/>
      <c r="I10" s="52"/>
    </row>
    <row r="11" spans="1:9" x14ac:dyDescent="0.15">
      <c r="A11" s="285"/>
      <c r="B11" s="288"/>
      <c r="C11" s="6"/>
      <c r="D11" s="7"/>
      <c r="E11" s="8" t="s">
        <v>9</v>
      </c>
      <c r="F11" s="34"/>
      <c r="G11" s="34"/>
      <c r="H11" s="24"/>
      <c r="I11" s="52"/>
    </row>
    <row r="12" spans="1:9" x14ac:dyDescent="0.15">
      <c r="A12" s="285"/>
      <c r="B12" s="288"/>
      <c r="C12" s="6"/>
      <c r="D12" s="7"/>
      <c r="E12" s="8" t="s">
        <v>10</v>
      </c>
      <c r="F12" s="34"/>
      <c r="G12" s="34"/>
      <c r="H12" s="24"/>
      <c r="I12" s="52"/>
    </row>
    <row r="13" spans="1:9" x14ac:dyDescent="0.15">
      <c r="A13" s="285"/>
      <c r="B13" s="288"/>
      <c r="C13" s="6"/>
      <c r="D13" s="7" t="s">
        <v>11</v>
      </c>
      <c r="E13" s="8"/>
      <c r="F13" s="34">
        <v>0</v>
      </c>
      <c r="G13" s="34">
        <v>0</v>
      </c>
      <c r="H13" s="24">
        <f>F13-G13</f>
        <v>0</v>
      </c>
      <c r="I13" s="52"/>
    </row>
    <row r="14" spans="1:9" x14ac:dyDescent="0.15">
      <c r="A14" s="285"/>
      <c r="B14" s="288"/>
      <c r="C14" s="6"/>
      <c r="D14" s="7" t="s">
        <v>12</v>
      </c>
      <c r="E14" s="8"/>
      <c r="F14" s="34">
        <f>F15</f>
        <v>0</v>
      </c>
      <c r="G14" s="34">
        <f>G15</f>
        <v>0</v>
      </c>
      <c r="H14" s="24">
        <f>F14-G14</f>
        <v>0</v>
      </c>
      <c r="I14" s="52"/>
    </row>
    <row r="15" spans="1:9" x14ac:dyDescent="0.15">
      <c r="A15" s="285"/>
      <c r="B15" s="288"/>
      <c r="C15" s="6"/>
      <c r="D15" s="7"/>
      <c r="E15" s="8" t="s">
        <v>13</v>
      </c>
      <c r="F15" s="34"/>
      <c r="G15" s="34"/>
      <c r="H15" s="24"/>
      <c r="I15" s="52"/>
    </row>
    <row r="16" spans="1:9" x14ac:dyDescent="0.15">
      <c r="A16" s="285"/>
      <c r="B16" s="288"/>
      <c r="C16" s="6"/>
      <c r="D16" s="7" t="s">
        <v>14</v>
      </c>
      <c r="E16" s="8"/>
      <c r="F16" s="34">
        <v>0</v>
      </c>
      <c r="G16" s="34">
        <v>0</v>
      </c>
      <c r="H16" s="24">
        <f>F16-G16</f>
        <v>0</v>
      </c>
      <c r="I16" s="52"/>
    </row>
    <row r="17" spans="1:9" x14ac:dyDescent="0.15">
      <c r="A17" s="285"/>
      <c r="B17" s="288"/>
      <c r="C17" s="6"/>
      <c r="D17" s="7" t="s">
        <v>15</v>
      </c>
      <c r="E17" s="8"/>
      <c r="F17" s="34">
        <f>SUM(F18:F22)</f>
        <v>90000</v>
      </c>
      <c r="G17" s="34">
        <f>SUM(G18:G22)</f>
        <v>150000</v>
      </c>
      <c r="H17" s="24">
        <f>F17-G17</f>
        <v>-60000</v>
      </c>
      <c r="I17" s="52"/>
    </row>
    <row r="18" spans="1:9" x14ac:dyDescent="0.15">
      <c r="A18" s="285"/>
      <c r="B18" s="288"/>
      <c r="C18" s="6"/>
      <c r="D18" s="7"/>
      <c r="E18" s="8" t="s">
        <v>16</v>
      </c>
      <c r="F18" s="34"/>
      <c r="G18" s="34"/>
      <c r="H18" s="24"/>
      <c r="I18" s="52"/>
    </row>
    <row r="19" spans="1:9" x14ac:dyDescent="0.15">
      <c r="A19" s="285"/>
      <c r="B19" s="288"/>
      <c r="C19" s="6"/>
      <c r="D19" s="7"/>
      <c r="E19" s="8" t="s">
        <v>17</v>
      </c>
      <c r="F19" s="34">
        <v>0</v>
      </c>
      <c r="G19" s="34">
        <v>60000</v>
      </c>
      <c r="H19" s="24">
        <f>F19-G19</f>
        <v>-60000</v>
      </c>
      <c r="I19" s="52" t="s">
        <v>117</v>
      </c>
    </row>
    <row r="20" spans="1:9" x14ac:dyDescent="0.15">
      <c r="A20" s="285"/>
      <c r="B20" s="288"/>
      <c r="C20" s="6"/>
      <c r="D20" s="7"/>
      <c r="E20" s="8" t="s">
        <v>18</v>
      </c>
      <c r="F20" s="34"/>
      <c r="G20" s="34"/>
      <c r="H20" s="24"/>
      <c r="I20" s="52"/>
    </row>
    <row r="21" spans="1:9" x14ac:dyDescent="0.15">
      <c r="A21" s="285"/>
      <c r="B21" s="288"/>
      <c r="C21" s="6"/>
      <c r="D21" s="7"/>
      <c r="E21" s="8" t="s">
        <v>19</v>
      </c>
      <c r="F21" s="34"/>
      <c r="G21" s="34"/>
      <c r="H21" s="24"/>
      <c r="I21" s="52"/>
    </row>
    <row r="22" spans="1:9" x14ac:dyDescent="0.15">
      <c r="A22" s="285"/>
      <c r="B22" s="288"/>
      <c r="C22" s="69"/>
      <c r="D22" s="75"/>
      <c r="E22" s="76" t="s">
        <v>15</v>
      </c>
      <c r="F22" s="97">
        <v>90000</v>
      </c>
      <c r="G22" s="97">
        <v>90000</v>
      </c>
      <c r="H22" s="84">
        <f>F22-G22</f>
        <v>0</v>
      </c>
      <c r="I22" s="52" t="s">
        <v>118</v>
      </c>
    </row>
    <row r="23" spans="1:9" x14ac:dyDescent="0.15">
      <c r="A23" s="285"/>
      <c r="B23" s="288"/>
      <c r="C23" s="83" t="s">
        <v>20</v>
      </c>
      <c r="D23" s="79"/>
      <c r="E23" s="80"/>
      <c r="F23" s="98"/>
      <c r="G23" s="98"/>
      <c r="H23" s="85"/>
      <c r="I23" s="52"/>
    </row>
    <row r="24" spans="1:9" x14ac:dyDescent="0.15">
      <c r="A24" s="285"/>
      <c r="B24" s="288"/>
      <c r="C24" s="83" t="s">
        <v>21</v>
      </c>
      <c r="D24" s="79"/>
      <c r="E24" s="80"/>
      <c r="F24" s="98"/>
      <c r="G24" s="98"/>
      <c r="H24" s="85"/>
      <c r="I24" s="52"/>
    </row>
    <row r="25" spans="1:9" x14ac:dyDescent="0.15">
      <c r="A25" s="285"/>
      <c r="B25" s="288"/>
      <c r="C25" s="83" t="s">
        <v>22</v>
      </c>
      <c r="D25" s="79"/>
      <c r="E25" s="80"/>
      <c r="F25" s="91">
        <v>1000</v>
      </c>
      <c r="G25" s="91">
        <v>0</v>
      </c>
      <c r="H25" s="92">
        <f>F25-G25</f>
        <v>1000</v>
      </c>
      <c r="I25" s="53"/>
    </row>
    <row r="26" spans="1:9" x14ac:dyDescent="0.15">
      <c r="A26" s="285"/>
      <c r="B26" s="288"/>
      <c r="C26" s="6" t="s">
        <v>23</v>
      </c>
      <c r="D26" s="7"/>
      <c r="E26" s="8"/>
      <c r="F26" s="65">
        <f>SUM(F27:F29)</f>
        <v>509000</v>
      </c>
      <c r="G26" s="65">
        <f>SUM(G27:G29)</f>
        <v>510000</v>
      </c>
      <c r="H26" s="63">
        <f>F26-G26</f>
        <v>-1000</v>
      </c>
      <c r="I26" s="52"/>
    </row>
    <row r="27" spans="1:9" x14ac:dyDescent="0.15">
      <c r="A27" s="285"/>
      <c r="B27" s="288"/>
      <c r="C27" s="6"/>
      <c r="D27" s="7" t="s">
        <v>24</v>
      </c>
      <c r="E27" s="8"/>
      <c r="F27" s="34"/>
      <c r="G27" s="34"/>
      <c r="H27" s="24"/>
      <c r="I27" s="52"/>
    </row>
    <row r="28" spans="1:9" x14ac:dyDescent="0.15">
      <c r="A28" s="285"/>
      <c r="B28" s="288"/>
      <c r="C28" s="6"/>
      <c r="D28" s="7" t="s">
        <v>25</v>
      </c>
      <c r="E28" s="8"/>
      <c r="F28" s="34"/>
      <c r="G28" s="34"/>
      <c r="H28" s="24"/>
      <c r="I28" s="52"/>
    </row>
    <row r="29" spans="1:9" x14ac:dyDescent="0.15">
      <c r="A29" s="285"/>
      <c r="B29" s="288"/>
      <c r="C29" s="6"/>
      <c r="D29" s="7" t="s">
        <v>26</v>
      </c>
      <c r="E29" s="8"/>
      <c r="F29" s="34">
        <f>F31+F30</f>
        <v>509000</v>
      </c>
      <c r="G29" s="34">
        <f>G31+G30</f>
        <v>510000</v>
      </c>
      <c r="H29" s="24">
        <f>F29-G29</f>
        <v>-1000</v>
      </c>
      <c r="I29" s="52"/>
    </row>
    <row r="30" spans="1:9" x14ac:dyDescent="0.15">
      <c r="A30" s="285"/>
      <c r="B30" s="288"/>
      <c r="C30" s="6"/>
      <c r="D30" s="7"/>
      <c r="E30" s="8" t="s">
        <v>124</v>
      </c>
      <c r="F30" s="34">
        <v>9000</v>
      </c>
      <c r="G30" s="34">
        <v>10000</v>
      </c>
      <c r="H30" s="24">
        <f t="shared" ref="H30:H31" si="0">F30-G30</f>
        <v>-1000</v>
      </c>
      <c r="I30" s="52" t="s">
        <v>190</v>
      </c>
    </row>
    <row r="31" spans="1:9" x14ac:dyDescent="0.15">
      <c r="A31" s="285"/>
      <c r="B31" s="288"/>
      <c r="C31" s="6"/>
      <c r="D31" s="7"/>
      <c r="E31" s="8" t="s">
        <v>119</v>
      </c>
      <c r="F31" s="35">
        <v>500000</v>
      </c>
      <c r="G31" s="35">
        <v>500000</v>
      </c>
      <c r="H31" s="24">
        <f t="shared" si="0"/>
        <v>0</v>
      </c>
      <c r="I31" s="54" t="s">
        <v>123</v>
      </c>
    </row>
    <row r="32" spans="1:9" x14ac:dyDescent="0.15">
      <c r="A32" s="285"/>
      <c r="B32" s="288"/>
      <c r="C32" s="9" t="s">
        <v>27</v>
      </c>
      <c r="D32" s="10"/>
      <c r="E32" s="11"/>
      <c r="F32" s="31">
        <f>SUM(F6,F7,F23,F24,F25,F26)</f>
        <v>600000</v>
      </c>
      <c r="G32" s="31">
        <f>SUM(G6,G7,G23,G24,G25,G26)</f>
        <v>660000</v>
      </c>
      <c r="H32" s="31">
        <f>F32-G32</f>
        <v>-60000</v>
      </c>
      <c r="I32" s="55"/>
    </row>
    <row r="33" spans="1:9" x14ac:dyDescent="0.15">
      <c r="A33" s="285"/>
      <c r="B33" s="288" t="s">
        <v>28</v>
      </c>
      <c r="C33" s="6" t="s">
        <v>29</v>
      </c>
      <c r="D33" s="7"/>
      <c r="E33" s="8"/>
      <c r="F33" s="63">
        <f>SUM(F34:F39)</f>
        <v>385000</v>
      </c>
      <c r="G33" s="63">
        <f>SUM(G34:G39)</f>
        <v>300000</v>
      </c>
      <c r="H33" s="63">
        <f>F33-G33</f>
        <v>85000</v>
      </c>
      <c r="I33" s="50"/>
    </row>
    <row r="34" spans="1:9" x14ac:dyDescent="0.15">
      <c r="A34" s="285"/>
      <c r="B34" s="288"/>
      <c r="C34" s="6"/>
      <c r="D34" s="7" t="s">
        <v>238</v>
      </c>
      <c r="E34" s="8"/>
      <c r="F34" s="24">
        <v>300000</v>
      </c>
      <c r="G34" s="24">
        <v>300000</v>
      </c>
      <c r="H34" s="24">
        <f>F34-G34</f>
        <v>0</v>
      </c>
      <c r="I34" s="50" t="s">
        <v>245</v>
      </c>
    </row>
    <row r="35" spans="1:9" x14ac:dyDescent="0.15">
      <c r="A35" s="285"/>
      <c r="B35" s="288"/>
      <c r="C35" s="6"/>
      <c r="D35" s="7" t="s">
        <v>30</v>
      </c>
      <c r="E35" s="8"/>
      <c r="F35" s="24"/>
      <c r="G35" s="24"/>
      <c r="H35" s="24"/>
      <c r="I35" s="50"/>
    </row>
    <row r="36" spans="1:9" x14ac:dyDescent="0.15">
      <c r="A36" s="285"/>
      <c r="B36" s="288"/>
      <c r="C36" s="6"/>
      <c r="D36" s="7" t="s">
        <v>31</v>
      </c>
      <c r="E36" s="8"/>
      <c r="F36" s="24"/>
      <c r="G36" s="24"/>
      <c r="H36" s="24"/>
      <c r="I36" s="50"/>
    </row>
    <row r="37" spans="1:9" x14ac:dyDescent="0.15">
      <c r="A37" s="285"/>
      <c r="B37" s="288"/>
      <c r="C37" s="6"/>
      <c r="D37" s="7" t="s">
        <v>32</v>
      </c>
      <c r="E37" s="8"/>
      <c r="F37" s="24">
        <v>80000</v>
      </c>
      <c r="G37" s="24"/>
      <c r="H37" s="24">
        <f>F37-G37</f>
        <v>80000</v>
      </c>
      <c r="I37" s="50"/>
    </row>
    <row r="38" spans="1:9" x14ac:dyDescent="0.15">
      <c r="A38" s="285"/>
      <c r="B38" s="288"/>
      <c r="C38" s="6"/>
      <c r="D38" s="7" t="s">
        <v>33</v>
      </c>
      <c r="E38" s="8"/>
      <c r="F38" s="24"/>
      <c r="G38" s="24"/>
      <c r="H38" s="24"/>
      <c r="I38" s="50"/>
    </row>
    <row r="39" spans="1:9" x14ac:dyDescent="0.15">
      <c r="A39" s="285"/>
      <c r="B39" s="288"/>
      <c r="C39" s="69"/>
      <c r="D39" s="75" t="s">
        <v>34</v>
      </c>
      <c r="E39" s="76"/>
      <c r="F39" s="84">
        <v>5000</v>
      </c>
      <c r="G39" s="84"/>
      <c r="H39" s="84">
        <f>F39-G39</f>
        <v>5000</v>
      </c>
      <c r="I39" s="50"/>
    </row>
    <row r="40" spans="1:9" x14ac:dyDescent="0.15">
      <c r="A40" s="285"/>
      <c r="B40" s="288"/>
      <c r="C40" s="6" t="s">
        <v>35</v>
      </c>
      <c r="D40" s="7"/>
      <c r="E40" s="8"/>
      <c r="F40" s="63">
        <f>SUM(F41:F50)</f>
        <v>0</v>
      </c>
      <c r="G40" s="63">
        <f>SUM(G41:G50)</f>
        <v>0</v>
      </c>
      <c r="H40" s="63">
        <f>F40-G40</f>
        <v>0</v>
      </c>
      <c r="I40" s="50"/>
    </row>
    <row r="41" spans="1:9" x14ac:dyDescent="0.15">
      <c r="A41" s="285"/>
      <c r="B41" s="288"/>
      <c r="C41" s="6"/>
      <c r="D41" s="7" t="s">
        <v>36</v>
      </c>
      <c r="E41" s="8"/>
      <c r="F41" s="24"/>
      <c r="G41" s="24"/>
      <c r="H41" s="24"/>
      <c r="I41" s="50"/>
    </row>
    <row r="42" spans="1:9" x14ac:dyDescent="0.15">
      <c r="A42" s="285"/>
      <c r="B42" s="288"/>
      <c r="C42" s="6"/>
      <c r="D42" s="7" t="s">
        <v>37</v>
      </c>
      <c r="E42" s="8"/>
      <c r="F42" s="24"/>
      <c r="G42" s="24"/>
      <c r="H42" s="24"/>
      <c r="I42" s="50"/>
    </row>
    <row r="43" spans="1:9" x14ac:dyDescent="0.15">
      <c r="A43" s="285"/>
      <c r="B43" s="288"/>
      <c r="C43" s="6"/>
      <c r="D43" s="7" t="s">
        <v>38</v>
      </c>
      <c r="E43" s="8"/>
      <c r="F43" s="24"/>
      <c r="G43" s="24"/>
      <c r="H43" s="24"/>
      <c r="I43" s="50"/>
    </row>
    <row r="44" spans="1:9" x14ac:dyDescent="0.15">
      <c r="A44" s="285"/>
      <c r="B44" s="288"/>
      <c r="C44" s="6"/>
      <c r="D44" s="7" t="s">
        <v>128</v>
      </c>
      <c r="E44" s="8"/>
      <c r="F44" s="24"/>
      <c r="G44" s="24"/>
      <c r="H44" s="24"/>
      <c r="I44" s="50"/>
    </row>
    <row r="45" spans="1:9" x14ac:dyDescent="0.15">
      <c r="A45" s="285"/>
      <c r="B45" s="288"/>
      <c r="C45" s="6"/>
      <c r="D45" s="7" t="s">
        <v>39</v>
      </c>
      <c r="E45" s="8"/>
      <c r="F45" s="24"/>
      <c r="G45" s="24"/>
      <c r="H45" s="24"/>
      <c r="I45" s="50"/>
    </row>
    <row r="46" spans="1:9" x14ac:dyDescent="0.15">
      <c r="A46" s="285"/>
      <c r="B46" s="288"/>
      <c r="C46" s="6"/>
      <c r="D46" s="7" t="s">
        <v>129</v>
      </c>
      <c r="E46" s="8"/>
      <c r="F46" s="24"/>
      <c r="G46" s="24"/>
      <c r="H46" s="24"/>
      <c r="I46" s="50"/>
    </row>
    <row r="47" spans="1:9" x14ac:dyDescent="0.15">
      <c r="A47" s="285"/>
      <c r="B47" s="288"/>
      <c r="C47" s="6"/>
      <c r="D47" s="7" t="s">
        <v>237</v>
      </c>
      <c r="E47" s="8"/>
      <c r="F47" s="24"/>
      <c r="G47" s="24"/>
      <c r="H47" s="24"/>
      <c r="I47" s="50"/>
    </row>
    <row r="48" spans="1:9" x14ac:dyDescent="0.15">
      <c r="A48" s="285"/>
      <c r="B48" s="288"/>
      <c r="C48" s="6"/>
      <c r="D48" s="7" t="s">
        <v>40</v>
      </c>
      <c r="E48" s="8"/>
      <c r="F48" s="24"/>
      <c r="G48" s="24"/>
      <c r="H48" s="24"/>
      <c r="I48" s="50"/>
    </row>
    <row r="49" spans="1:9" x14ac:dyDescent="0.15">
      <c r="A49" s="285"/>
      <c r="B49" s="288"/>
      <c r="C49" s="6"/>
      <c r="D49" s="7" t="s">
        <v>41</v>
      </c>
      <c r="E49" s="8"/>
      <c r="F49" s="24"/>
      <c r="G49" s="24"/>
      <c r="H49" s="24"/>
      <c r="I49" s="50"/>
    </row>
    <row r="50" spans="1:9" x14ac:dyDescent="0.15">
      <c r="A50" s="285"/>
      <c r="B50" s="288"/>
      <c r="C50" s="69"/>
      <c r="D50" s="75" t="s">
        <v>42</v>
      </c>
      <c r="E50" s="76"/>
      <c r="F50" s="84"/>
      <c r="G50" s="84"/>
      <c r="H50" s="84"/>
      <c r="I50" s="50"/>
    </row>
    <row r="51" spans="1:9" x14ac:dyDescent="0.15">
      <c r="A51" s="285"/>
      <c r="B51" s="288"/>
      <c r="C51" s="6" t="s">
        <v>43</v>
      </c>
      <c r="D51" s="7"/>
      <c r="E51" s="8"/>
      <c r="F51" s="63">
        <f>SUM(F52:F72)</f>
        <v>415000</v>
      </c>
      <c r="G51" s="63">
        <f>SUM(G52:G72)</f>
        <v>295000</v>
      </c>
      <c r="H51" s="63">
        <f t="shared" ref="H51" si="1">F51-G51</f>
        <v>120000</v>
      </c>
      <c r="I51" s="50"/>
    </row>
    <row r="52" spans="1:9" x14ac:dyDescent="0.15">
      <c r="A52" s="285"/>
      <c r="B52" s="288"/>
      <c r="C52" s="6"/>
      <c r="D52" s="7" t="s">
        <v>44</v>
      </c>
      <c r="E52" s="8"/>
      <c r="F52" s="24"/>
      <c r="G52" s="24"/>
      <c r="H52" s="24"/>
      <c r="I52" s="50"/>
    </row>
    <row r="53" spans="1:9" x14ac:dyDescent="0.15">
      <c r="A53" s="285"/>
      <c r="B53" s="288"/>
      <c r="C53" s="6"/>
      <c r="D53" s="7" t="s">
        <v>45</v>
      </c>
      <c r="E53" s="8"/>
      <c r="F53" s="24">
        <v>0</v>
      </c>
      <c r="G53" s="24">
        <v>20000</v>
      </c>
      <c r="H53" s="24">
        <f>F53-G53</f>
        <v>-20000</v>
      </c>
      <c r="I53" s="50"/>
    </row>
    <row r="54" spans="1:9" x14ac:dyDescent="0.15">
      <c r="A54" s="285"/>
      <c r="B54" s="288"/>
      <c r="C54" s="6"/>
      <c r="D54" s="7" t="s">
        <v>46</v>
      </c>
      <c r="E54" s="8"/>
      <c r="F54" s="24"/>
      <c r="G54" s="24"/>
      <c r="H54" s="24"/>
      <c r="I54" s="50"/>
    </row>
    <row r="55" spans="1:9" x14ac:dyDescent="0.15">
      <c r="A55" s="285"/>
      <c r="B55" s="288"/>
      <c r="C55" s="6"/>
      <c r="D55" s="7" t="s">
        <v>47</v>
      </c>
      <c r="E55" s="8"/>
      <c r="F55" s="24"/>
      <c r="G55" s="24"/>
      <c r="H55" s="24"/>
      <c r="I55" s="50"/>
    </row>
    <row r="56" spans="1:9" x14ac:dyDescent="0.15">
      <c r="A56" s="285"/>
      <c r="B56" s="288"/>
      <c r="C56" s="6"/>
      <c r="D56" s="7" t="s">
        <v>48</v>
      </c>
      <c r="E56" s="8"/>
      <c r="F56" s="24"/>
      <c r="G56" s="24"/>
      <c r="H56" s="24"/>
      <c r="I56" s="50"/>
    </row>
    <row r="57" spans="1:9" x14ac:dyDescent="0.15">
      <c r="A57" s="285"/>
      <c r="B57" s="288"/>
      <c r="C57" s="6"/>
      <c r="D57" s="7" t="s">
        <v>39</v>
      </c>
      <c r="E57" s="8"/>
      <c r="F57" s="24"/>
      <c r="G57" s="24"/>
      <c r="H57" s="24"/>
      <c r="I57" s="50"/>
    </row>
    <row r="58" spans="1:9" x14ac:dyDescent="0.15">
      <c r="A58" s="285"/>
      <c r="B58" s="288"/>
      <c r="C58" s="6"/>
      <c r="D58" s="7" t="s">
        <v>49</v>
      </c>
      <c r="E58" s="8"/>
      <c r="F58" s="24"/>
      <c r="G58" s="24"/>
      <c r="H58" s="24"/>
      <c r="I58" s="50"/>
    </row>
    <row r="59" spans="1:9" x14ac:dyDescent="0.15">
      <c r="A59" s="285"/>
      <c r="B59" s="288"/>
      <c r="C59" s="6"/>
      <c r="D59" s="7" t="s">
        <v>50</v>
      </c>
      <c r="E59" s="8"/>
      <c r="F59" s="24"/>
      <c r="G59" s="24"/>
      <c r="H59" s="24"/>
      <c r="I59" s="50"/>
    </row>
    <row r="60" spans="1:9" x14ac:dyDescent="0.15">
      <c r="A60" s="285"/>
      <c r="B60" s="288"/>
      <c r="C60" s="6"/>
      <c r="D60" s="7" t="s">
        <v>51</v>
      </c>
      <c r="E60" s="8"/>
      <c r="F60" s="24">
        <v>20000</v>
      </c>
      <c r="G60" s="24">
        <v>20000</v>
      </c>
      <c r="H60" s="24">
        <f t="shared" ref="H60:H62" si="2">F60-G60</f>
        <v>0</v>
      </c>
      <c r="I60" s="50" t="s">
        <v>120</v>
      </c>
    </row>
    <row r="61" spans="1:9" x14ac:dyDescent="0.15">
      <c r="A61" s="285"/>
      <c r="B61" s="288"/>
      <c r="C61" s="6"/>
      <c r="D61" s="7" t="s">
        <v>52</v>
      </c>
      <c r="E61" s="8"/>
      <c r="F61" s="24">
        <v>20000</v>
      </c>
      <c r="G61" s="24">
        <v>20000</v>
      </c>
      <c r="H61" s="24">
        <f t="shared" si="2"/>
        <v>0</v>
      </c>
      <c r="I61" s="50" t="s">
        <v>246</v>
      </c>
    </row>
    <row r="62" spans="1:9" x14ac:dyDescent="0.15">
      <c r="A62" s="285"/>
      <c r="B62" s="288"/>
      <c r="C62" s="6"/>
      <c r="D62" s="1" t="s">
        <v>239</v>
      </c>
      <c r="E62" s="8"/>
      <c r="F62" s="24">
        <v>10000</v>
      </c>
      <c r="G62" s="24">
        <v>10000</v>
      </c>
      <c r="H62" s="24">
        <f t="shared" si="2"/>
        <v>0</v>
      </c>
      <c r="I62" s="50" t="s">
        <v>121</v>
      </c>
    </row>
    <row r="63" spans="1:9" x14ac:dyDescent="0.15">
      <c r="A63" s="285"/>
      <c r="B63" s="288"/>
      <c r="C63" s="6"/>
      <c r="D63" s="7" t="s">
        <v>53</v>
      </c>
      <c r="E63" s="8"/>
      <c r="F63" s="24"/>
      <c r="G63" s="24"/>
      <c r="H63" s="24"/>
      <c r="I63" s="50"/>
    </row>
    <row r="64" spans="1:9" x14ac:dyDescent="0.15">
      <c r="A64" s="285"/>
      <c r="B64" s="288"/>
      <c r="C64" s="6"/>
      <c r="D64" s="7" t="s">
        <v>54</v>
      </c>
      <c r="E64" s="8"/>
      <c r="F64" s="24">
        <v>60000</v>
      </c>
      <c r="G64" s="24">
        <v>60000</v>
      </c>
      <c r="H64" s="24">
        <f>F64-G64</f>
        <v>0</v>
      </c>
      <c r="I64" s="50" t="s">
        <v>122</v>
      </c>
    </row>
    <row r="65" spans="1:9" x14ac:dyDescent="0.15">
      <c r="A65" s="285"/>
      <c r="B65" s="288"/>
      <c r="C65" s="6"/>
      <c r="D65" s="7" t="s">
        <v>55</v>
      </c>
      <c r="E65" s="8"/>
      <c r="F65" s="24"/>
      <c r="G65" s="24"/>
      <c r="H65" s="24"/>
      <c r="I65" s="50"/>
    </row>
    <row r="66" spans="1:9" x14ac:dyDescent="0.15">
      <c r="A66" s="285"/>
      <c r="B66" s="288"/>
      <c r="C66" s="6"/>
      <c r="D66" s="7" t="s">
        <v>56</v>
      </c>
      <c r="E66" s="8"/>
      <c r="F66" s="24">
        <v>14000</v>
      </c>
      <c r="G66" s="24">
        <v>0</v>
      </c>
      <c r="H66" s="24">
        <f t="shared" ref="H66:H68" si="3">F66-G66</f>
        <v>14000</v>
      </c>
      <c r="I66" s="50"/>
    </row>
    <row r="67" spans="1:9" x14ac:dyDescent="0.15">
      <c r="A67" s="285"/>
      <c r="B67" s="288"/>
      <c r="C67" s="6"/>
      <c r="D67" s="7" t="s">
        <v>57</v>
      </c>
      <c r="E67" s="8"/>
      <c r="F67" s="24">
        <v>156000</v>
      </c>
      <c r="G67" s="24">
        <v>0</v>
      </c>
      <c r="H67" s="24">
        <f t="shared" si="3"/>
        <v>156000</v>
      </c>
      <c r="I67" s="50"/>
    </row>
    <row r="68" spans="1:9" x14ac:dyDescent="0.15">
      <c r="A68" s="285"/>
      <c r="B68" s="288"/>
      <c r="C68" s="6"/>
      <c r="D68" s="7" t="s">
        <v>58</v>
      </c>
      <c r="E68" s="8"/>
      <c r="F68" s="24">
        <v>5000</v>
      </c>
      <c r="G68" s="24">
        <v>5000</v>
      </c>
      <c r="H68" s="24">
        <f t="shared" si="3"/>
        <v>0</v>
      </c>
      <c r="I68" s="50"/>
    </row>
    <row r="69" spans="1:9" x14ac:dyDescent="0.15">
      <c r="A69" s="285"/>
      <c r="B69" s="288"/>
      <c r="C69" s="6"/>
      <c r="D69" s="7" t="s">
        <v>59</v>
      </c>
      <c r="E69" s="8"/>
      <c r="F69" s="24"/>
      <c r="G69" s="24"/>
      <c r="H69" s="24"/>
      <c r="I69" s="50"/>
    </row>
    <row r="70" spans="1:9" x14ac:dyDescent="0.15">
      <c r="A70" s="285"/>
      <c r="B70" s="288"/>
      <c r="C70" s="6"/>
      <c r="D70" s="7" t="s">
        <v>240</v>
      </c>
      <c r="E70" s="8"/>
      <c r="F70" s="24">
        <v>50000</v>
      </c>
      <c r="G70" s="24">
        <v>80000</v>
      </c>
      <c r="H70" s="24">
        <f>F70-G70</f>
        <v>-30000</v>
      </c>
      <c r="I70" s="50" t="s">
        <v>247</v>
      </c>
    </row>
    <row r="71" spans="1:9" x14ac:dyDescent="0.15">
      <c r="A71" s="285"/>
      <c r="B71" s="288"/>
      <c r="C71" s="6"/>
      <c r="D71" s="7" t="s">
        <v>60</v>
      </c>
      <c r="E71" s="8"/>
      <c r="F71" s="24"/>
      <c r="G71" s="24"/>
      <c r="H71" s="24"/>
      <c r="I71" s="50"/>
    </row>
    <row r="72" spans="1:9" x14ac:dyDescent="0.15">
      <c r="A72" s="285"/>
      <c r="B72" s="288"/>
      <c r="C72" s="69"/>
      <c r="D72" s="75" t="s">
        <v>42</v>
      </c>
      <c r="E72" s="76"/>
      <c r="F72" s="84">
        <v>80000</v>
      </c>
      <c r="G72" s="84">
        <v>80000</v>
      </c>
      <c r="H72" s="84">
        <f>F72-G72</f>
        <v>0</v>
      </c>
      <c r="I72" s="50"/>
    </row>
    <row r="73" spans="1:9" x14ac:dyDescent="0.15">
      <c r="A73" s="285"/>
      <c r="B73" s="288"/>
      <c r="C73" s="6" t="s">
        <v>61</v>
      </c>
      <c r="D73" s="7"/>
      <c r="E73" s="8"/>
      <c r="F73" s="63">
        <f>F74+F77</f>
        <v>0</v>
      </c>
      <c r="G73" s="63">
        <f>G74+G77</f>
        <v>0</v>
      </c>
      <c r="H73" s="63">
        <f t="shared" ref="H73:H74" si="4">F73-G73</f>
        <v>0</v>
      </c>
      <c r="I73" s="50"/>
    </row>
    <row r="74" spans="1:9" x14ac:dyDescent="0.15">
      <c r="A74" s="285"/>
      <c r="B74" s="288"/>
      <c r="C74" s="6"/>
      <c r="D74" s="7" t="s">
        <v>62</v>
      </c>
      <c r="E74" s="8"/>
      <c r="F74" s="24">
        <f>F75+F76</f>
        <v>0</v>
      </c>
      <c r="G74" s="24">
        <f>G75+G76</f>
        <v>0</v>
      </c>
      <c r="H74" s="24">
        <f t="shared" si="4"/>
        <v>0</v>
      </c>
      <c r="I74" s="50"/>
    </row>
    <row r="75" spans="1:9" x14ac:dyDescent="0.15">
      <c r="A75" s="285"/>
      <c r="B75" s="288"/>
      <c r="C75" s="6"/>
      <c r="D75" s="7"/>
      <c r="E75" s="8" t="s">
        <v>63</v>
      </c>
      <c r="F75" s="24"/>
      <c r="G75" s="24"/>
      <c r="H75" s="24"/>
      <c r="I75" s="50"/>
    </row>
    <row r="76" spans="1:9" x14ac:dyDescent="0.15">
      <c r="A76" s="285"/>
      <c r="B76" s="288"/>
      <c r="C76" s="6"/>
      <c r="D76" s="7"/>
      <c r="E76" s="8" t="s">
        <v>64</v>
      </c>
      <c r="F76" s="24"/>
      <c r="G76" s="24"/>
      <c r="H76" s="24"/>
      <c r="I76" s="50"/>
    </row>
    <row r="77" spans="1:9" x14ac:dyDescent="0.15">
      <c r="A77" s="285"/>
      <c r="B77" s="288"/>
      <c r="C77" s="69"/>
      <c r="D77" s="75" t="s">
        <v>65</v>
      </c>
      <c r="E77" s="76"/>
      <c r="F77" s="84"/>
      <c r="G77" s="84"/>
      <c r="H77" s="84"/>
      <c r="I77" s="50"/>
    </row>
    <row r="78" spans="1:9" x14ac:dyDescent="0.15">
      <c r="A78" s="285"/>
      <c r="B78" s="288"/>
      <c r="C78" s="83" t="s">
        <v>66</v>
      </c>
      <c r="D78" s="79"/>
      <c r="E78" s="80"/>
      <c r="F78" s="85"/>
      <c r="G78" s="85"/>
      <c r="H78" s="85"/>
      <c r="I78" s="50"/>
    </row>
    <row r="79" spans="1:9" x14ac:dyDescent="0.15">
      <c r="A79" s="285"/>
      <c r="B79" s="288"/>
      <c r="C79" s="83" t="s">
        <v>67</v>
      </c>
      <c r="D79" s="79"/>
      <c r="E79" s="80"/>
      <c r="F79" s="85"/>
      <c r="G79" s="85"/>
      <c r="H79" s="85"/>
      <c r="I79" s="50"/>
    </row>
    <row r="80" spans="1:9" x14ac:dyDescent="0.15">
      <c r="A80" s="285"/>
      <c r="B80" s="288"/>
      <c r="C80" s="6" t="s">
        <v>68</v>
      </c>
      <c r="D80" s="7"/>
      <c r="E80" s="8"/>
      <c r="F80" s="63">
        <f>SUM(F81:F82)</f>
        <v>600000</v>
      </c>
      <c r="G80" s="63">
        <f>SUM(G81:G82)</f>
        <v>600000</v>
      </c>
      <c r="H80" s="63">
        <f t="shared" ref="H80" si="5">F80-G80</f>
        <v>0</v>
      </c>
      <c r="I80" s="50"/>
    </row>
    <row r="81" spans="1:9" x14ac:dyDescent="0.15">
      <c r="A81" s="285"/>
      <c r="B81" s="288"/>
      <c r="C81" s="6"/>
      <c r="D81" s="7" t="s">
        <v>69</v>
      </c>
      <c r="E81" s="8"/>
      <c r="F81" s="24"/>
      <c r="G81" s="24"/>
      <c r="H81" s="24"/>
      <c r="I81" s="50"/>
    </row>
    <row r="82" spans="1:9" x14ac:dyDescent="0.15">
      <c r="A82" s="285"/>
      <c r="B82" s="288"/>
      <c r="C82" s="6"/>
      <c r="D82" s="7" t="s">
        <v>42</v>
      </c>
      <c r="E82" s="8"/>
      <c r="F82" s="24">
        <v>600000</v>
      </c>
      <c r="G82" s="24">
        <v>600000</v>
      </c>
      <c r="H82" s="24">
        <f>F82-G82</f>
        <v>0</v>
      </c>
      <c r="I82" s="50" t="s">
        <v>193</v>
      </c>
    </row>
    <row r="83" spans="1:9" x14ac:dyDescent="0.15">
      <c r="A83" s="285"/>
      <c r="B83" s="289"/>
      <c r="C83" s="12" t="s">
        <v>70</v>
      </c>
      <c r="D83" s="11"/>
      <c r="E83" s="11"/>
      <c r="F83" s="28">
        <f>SUM(F33,F40,F51,F73,F80,F78,F79)</f>
        <v>1400000</v>
      </c>
      <c r="G83" s="28">
        <f>SUM(G33,G40,G51,G73,G80,G78,G79)</f>
        <v>1195000</v>
      </c>
      <c r="H83" s="28">
        <f t="shared" ref="H83" si="6">SUM(H33,H40,H51,H73,H80,H78,H79)</f>
        <v>205000</v>
      </c>
      <c r="I83" s="55"/>
    </row>
    <row r="84" spans="1:9" x14ac:dyDescent="0.15">
      <c r="A84" s="286"/>
      <c r="B84" s="282" t="s">
        <v>71</v>
      </c>
      <c r="C84" s="283"/>
      <c r="D84" s="283"/>
      <c r="E84" s="284"/>
      <c r="F84" s="24">
        <f>F32-F83</f>
        <v>-800000</v>
      </c>
      <c r="G84" s="24">
        <f>G32-G83</f>
        <v>-535000</v>
      </c>
      <c r="H84" s="24">
        <f t="shared" ref="H84" si="7">H32-H83</f>
        <v>-265000</v>
      </c>
      <c r="I84" s="50"/>
    </row>
    <row r="85" spans="1:9" x14ac:dyDescent="0.15">
      <c r="A85" s="285" t="s">
        <v>72</v>
      </c>
      <c r="B85" s="287" t="s">
        <v>3</v>
      </c>
      <c r="C85" s="3" t="s">
        <v>73</v>
      </c>
      <c r="D85" s="7"/>
      <c r="E85" s="8"/>
      <c r="F85" s="27"/>
      <c r="G85" s="27"/>
      <c r="H85" s="27"/>
      <c r="I85" s="56"/>
    </row>
    <row r="86" spans="1:9" ht="12" customHeight="1" x14ac:dyDescent="0.15">
      <c r="A86" s="285"/>
      <c r="B86" s="287"/>
      <c r="C86" s="6"/>
      <c r="D86" s="7" t="s">
        <v>73</v>
      </c>
      <c r="E86" s="8"/>
      <c r="F86" s="24"/>
      <c r="G86" s="24"/>
      <c r="H86" s="24"/>
      <c r="I86" s="50"/>
    </row>
    <row r="87" spans="1:9" ht="12" customHeight="1" x14ac:dyDescent="0.15">
      <c r="A87" s="285"/>
      <c r="B87" s="287"/>
      <c r="C87" s="69"/>
      <c r="D87" s="317" t="s">
        <v>74</v>
      </c>
      <c r="E87" s="318"/>
      <c r="F87" s="84"/>
      <c r="G87" s="84"/>
      <c r="H87" s="84"/>
      <c r="I87" s="50"/>
    </row>
    <row r="88" spans="1:9" x14ac:dyDescent="0.15">
      <c r="A88" s="285"/>
      <c r="B88" s="288"/>
      <c r="C88" s="6" t="s">
        <v>75</v>
      </c>
      <c r="D88" s="7"/>
      <c r="E88" s="8"/>
      <c r="F88" s="24"/>
      <c r="G88" s="24"/>
      <c r="H88" s="24"/>
      <c r="I88" s="50"/>
    </row>
    <row r="89" spans="1:9" x14ac:dyDescent="0.15">
      <c r="A89" s="285"/>
      <c r="B89" s="288"/>
      <c r="C89" s="6"/>
      <c r="D89" s="7" t="s">
        <v>75</v>
      </c>
      <c r="E89" s="8"/>
      <c r="F89" s="24"/>
      <c r="G89" s="24"/>
      <c r="H89" s="24"/>
      <c r="I89" s="50"/>
    </row>
    <row r="90" spans="1:9" ht="12" customHeight="1" x14ac:dyDescent="0.15">
      <c r="A90" s="285"/>
      <c r="B90" s="288"/>
      <c r="C90" s="69"/>
      <c r="D90" s="319" t="s">
        <v>76</v>
      </c>
      <c r="E90" s="320"/>
      <c r="F90" s="84"/>
      <c r="G90" s="84"/>
      <c r="H90" s="84"/>
      <c r="I90" s="50"/>
    </row>
    <row r="91" spans="1:9" x14ac:dyDescent="0.15">
      <c r="A91" s="285"/>
      <c r="B91" s="288"/>
      <c r="C91" s="83" t="s">
        <v>77</v>
      </c>
      <c r="D91" s="79"/>
      <c r="E91" s="80"/>
      <c r="F91" s="87"/>
      <c r="G91" s="87"/>
      <c r="H91" s="87"/>
      <c r="I91" s="50"/>
    </row>
    <row r="92" spans="1:9" x14ac:dyDescent="0.15">
      <c r="A92" s="285"/>
      <c r="B92" s="288"/>
      <c r="C92" s="8" t="s">
        <v>78</v>
      </c>
      <c r="D92" s="8"/>
      <c r="E92" s="8"/>
      <c r="F92" s="24"/>
      <c r="G92" s="24"/>
      <c r="H92" s="24"/>
      <c r="I92" s="50"/>
    </row>
    <row r="93" spans="1:9" x14ac:dyDescent="0.15">
      <c r="A93" s="285"/>
      <c r="B93" s="288"/>
      <c r="C93" s="7"/>
      <c r="D93" s="7" t="s">
        <v>79</v>
      </c>
      <c r="E93" s="8"/>
      <c r="F93" s="24"/>
      <c r="G93" s="24"/>
      <c r="H93" s="24"/>
      <c r="I93" s="50"/>
    </row>
    <row r="94" spans="1:9" x14ac:dyDescent="0.15">
      <c r="A94" s="285"/>
      <c r="B94" s="288"/>
      <c r="C94" s="69"/>
      <c r="D94" s="75" t="s">
        <v>80</v>
      </c>
      <c r="E94" s="76"/>
      <c r="F94" s="84"/>
      <c r="G94" s="84"/>
      <c r="H94" s="84"/>
      <c r="I94" s="50"/>
    </row>
    <row r="95" spans="1:9" x14ac:dyDescent="0.15">
      <c r="A95" s="285"/>
      <c r="B95" s="288"/>
      <c r="C95" s="13" t="s">
        <v>81</v>
      </c>
      <c r="D95" s="7"/>
      <c r="E95" s="8"/>
      <c r="F95" s="24"/>
      <c r="G95" s="24"/>
      <c r="H95" s="24"/>
      <c r="I95" s="50"/>
    </row>
    <row r="96" spans="1:9" x14ac:dyDescent="0.15">
      <c r="A96" s="285"/>
      <c r="B96" s="288"/>
      <c r="C96" s="12" t="s">
        <v>82</v>
      </c>
      <c r="D96" s="12"/>
      <c r="E96" s="12"/>
      <c r="F96" s="28">
        <f>SUM(F85:F95)</f>
        <v>0</v>
      </c>
      <c r="G96" s="28">
        <f>SUM(G85:G95)</f>
        <v>0</v>
      </c>
      <c r="H96" s="28">
        <f t="shared" ref="H96" si="8">SUM(H85:H95)</f>
        <v>0</v>
      </c>
      <c r="I96" s="55"/>
    </row>
    <row r="97" spans="1:9" x14ac:dyDescent="0.15">
      <c r="A97" s="285"/>
      <c r="B97" s="288" t="s">
        <v>28</v>
      </c>
      <c r="C97" s="70" t="s">
        <v>83</v>
      </c>
      <c r="D97" s="71"/>
      <c r="E97" s="72"/>
      <c r="F97" s="89"/>
      <c r="G97" s="89"/>
      <c r="H97" s="89"/>
      <c r="I97" s="50"/>
    </row>
    <row r="98" spans="1:9" x14ac:dyDescent="0.15">
      <c r="A98" s="285"/>
      <c r="B98" s="288"/>
      <c r="C98" s="6" t="s">
        <v>84</v>
      </c>
      <c r="D98" s="7"/>
      <c r="E98" s="8"/>
      <c r="F98" s="24"/>
      <c r="G98" s="24"/>
      <c r="H98" s="24"/>
      <c r="I98" s="50"/>
    </row>
    <row r="99" spans="1:9" x14ac:dyDescent="0.15">
      <c r="A99" s="285"/>
      <c r="B99" s="288"/>
      <c r="C99" s="6"/>
      <c r="D99" s="7" t="s">
        <v>85</v>
      </c>
      <c r="E99" s="8"/>
      <c r="F99" s="24"/>
      <c r="G99" s="24"/>
      <c r="H99" s="24"/>
      <c r="I99" s="50"/>
    </row>
    <row r="100" spans="1:9" x14ac:dyDescent="0.15">
      <c r="A100" s="285"/>
      <c r="B100" s="288"/>
      <c r="C100" s="6"/>
      <c r="D100" s="7" t="s">
        <v>86</v>
      </c>
      <c r="E100" s="8"/>
      <c r="F100" s="24"/>
      <c r="G100" s="24"/>
      <c r="H100" s="24"/>
      <c r="I100" s="50"/>
    </row>
    <row r="101" spans="1:9" x14ac:dyDescent="0.15">
      <c r="A101" s="285"/>
      <c r="B101" s="288"/>
      <c r="C101" s="6"/>
      <c r="D101" s="7" t="s">
        <v>87</v>
      </c>
      <c r="E101" s="8"/>
      <c r="F101" s="24"/>
      <c r="G101" s="24"/>
      <c r="H101" s="24"/>
      <c r="I101" s="50"/>
    </row>
    <row r="102" spans="1:9" x14ac:dyDescent="0.15">
      <c r="A102" s="285"/>
      <c r="B102" s="288"/>
      <c r="C102" s="69"/>
      <c r="D102" s="75" t="s">
        <v>88</v>
      </c>
      <c r="E102" s="76"/>
      <c r="F102" s="84"/>
      <c r="G102" s="84"/>
      <c r="H102" s="84"/>
      <c r="I102" s="50"/>
    </row>
    <row r="103" spans="1:9" x14ac:dyDescent="0.15">
      <c r="A103" s="285"/>
      <c r="B103" s="288"/>
      <c r="C103" s="69"/>
      <c r="D103" s="75" t="s">
        <v>241</v>
      </c>
      <c r="E103" s="76"/>
      <c r="F103" s="84"/>
      <c r="G103" s="84"/>
      <c r="H103" s="84"/>
      <c r="I103" s="50"/>
    </row>
    <row r="104" spans="1:9" x14ac:dyDescent="0.15">
      <c r="A104" s="285"/>
      <c r="B104" s="288"/>
      <c r="C104" s="83" t="s">
        <v>89</v>
      </c>
      <c r="D104" s="79"/>
      <c r="E104" s="80"/>
      <c r="F104" s="87"/>
      <c r="G104" s="87"/>
      <c r="H104" s="87"/>
      <c r="I104" s="50"/>
    </row>
    <row r="105" spans="1:9" x14ac:dyDescent="0.15">
      <c r="A105" s="285"/>
      <c r="B105" s="288"/>
      <c r="C105" s="83" t="s">
        <v>90</v>
      </c>
      <c r="D105" s="79"/>
      <c r="E105" s="80"/>
      <c r="F105" s="87"/>
      <c r="G105" s="87"/>
      <c r="H105" s="87"/>
      <c r="I105" s="50"/>
    </row>
    <row r="106" spans="1:9" x14ac:dyDescent="0.15">
      <c r="A106" s="285"/>
      <c r="B106" s="288"/>
      <c r="C106" s="13" t="s">
        <v>91</v>
      </c>
      <c r="D106" s="14"/>
      <c r="E106" s="15"/>
      <c r="F106" s="24"/>
      <c r="G106" s="24"/>
      <c r="H106" s="24"/>
      <c r="I106" s="50"/>
    </row>
    <row r="107" spans="1:9" x14ac:dyDescent="0.15">
      <c r="A107" s="285"/>
      <c r="B107" s="289"/>
      <c r="C107" s="8" t="s">
        <v>92</v>
      </c>
      <c r="D107" s="8"/>
      <c r="E107" s="8"/>
      <c r="F107" s="28">
        <f>SUM(F97:F106)</f>
        <v>0</v>
      </c>
      <c r="G107" s="28">
        <f>SUM(G97:G106)</f>
        <v>0</v>
      </c>
      <c r="H107" s="28">
        <f t="shared" ref="H107" si="9">SUM(H97:H106)</f>
        <v>0</v>
      </c>
      <c r="I107" s="55"/>
    </row>
    <row r="108" spans="1:9" x14ac:dyDescent="0.15">
      <c r="A108" s="286"/>
      <c r="B108" s="282" t="s">
        <v>93</v>
      </c>
      <c r="C108" s="283"/>
      <c r="D108" s="283"/>
      <c r="E108" s="284"/>
      <c r="F108" s="28">
        <f>F96-F107</f>
        <v>0</v>
      </c>
      <c r="G108" s="28">
        <f>G96-G107</f>
        <v>0</v>
      </c>
      <c r="H108" s="28">
        <f t="shared" ref="H108" si="10">H96-H107</f>
        <v>0</v>
      </c>
      <c r="I108" s="55"/>
    </row>
    <row r="109" spans="1:9" x14ac:dyDescent="0.15">
      <c r="A109" s="285" t="s">
        <v>94</v>
      </c>
      <c r="B109" s="287" t="s">
        <v>3</v>
      </c>
      <c r="C109" s="314" t="s">
        <v>95</v>
      </c>
      <c r="D109" s="315"/>
      <c r="E109" s="316"/>
      <c r="F109" s="24"/>
      <c r="G109" s="24"/>
      <c r="H109" s="24"/>
      <c r="I109" s="50"/>
    </row>
    <row r="110" spans="1:9" x14ac:dyDescent="0.15">
      <c r="A110" s="285"/>
      <c r="B110" s="288"/>
      <c r="C110" s="6" t="s">
        <v>96</v>
      </c>
      <c r="D110" s="7"/>
      <c r="E110" s="8"/>
      <c r="F110" s="24"/>
      <c r="G110" s="24"/>
      <c r="H110" s="24"/>
      <c r="I110" s="50"/>
    </row>
    <row r="111" spans="1:9" x14ac:dyDescent="0.15">
      <c r="A111" s="285"/>
      <c r="B111" s="288"/>
      <c r="C111" s="6" t="s">
        <v>97</v>
      </c>
      <c r="D111" s="7"/>
      <c r="E111" s="8"/>
      <c r="F111" s="24"/>
      <c r="G111" s="24">
        <v>4500000</v>
      </c>
      <c r="H111" s="24"/>
      <c r="I111" s="50"/>
    </row>
    <row r="112" spans="1:9" x14ac:dyDescent="0.15">
      <c r="A112" s="285"/>
      <c r="B112" s="288"/>
      <c r="C112" s="6" t="s">
        <v>98</v>
      </c>
      <c r="D112" s="7"/>
      <c r="E112" s="8"/>
      <c r="F112" s="24"/>
      <c r="G112" s="24"/>
      <c r="H112" s="24"/>
      <c r="I112" s="50"/>
    </row>
    <row r="113" spans="1:9" x14ac:dyDescent="0.15">
      <c r="A113" s="285"/>
      <c r="B113" s="288"/>
      <c r="C113" s="6" t="s">
        <v>99</v>
      </c>
      <c r="D113" s="7"/>
      <c r="E113" s="8"/>
      <c r="F113" s="24"/>
      <c r="G113" s="24"/>
      <c r="H113" s="24"/>
      <c r="I113" s="50"/>
    </row>
    <row r="114" spans="1:9" x14ac:dyDescent="0.15">
      <c r="A114" s="285"/>
      <c r="B114" s="288"/>
      <c r="C114" s="6" t="s">
        <v>100</v>
      </c>
      <c r="D114" s="7"/>
      <c r="E114" s="8"/>
      <c r="F114" s="24">
        <f>800000-208000</f>
        <v>592000</v>
      </c>
      <c r="G114" s="24">
        <v>400000</v>
      </c>
      <c r="H114" s="24">
        <f t="shared" ref="H114:H115" si="11">F114-G114</f>
        <v>192000</v>
      </c>
      <c r="I114" s="50" t="s">
        <v>294</v>
      </c>
    </row>
    <row r="115" spans="1:9" ht="22.5" x14ac:dyDescent="0.15">
      <c r="A115" s="285"/>
      <c r="B115" s="288"/>
      <c r="C115" s="6" t="s">
        <v>191</v>
      </c>
      <c r="D115" s="7"/>
      <c r="E115" s="8"/>
      <c r="F115" s="24">
        <f>216000+208000</f>
        <v>424000</v>
      </c>
      <c r="G115" s="24">
        <v>0</v>
      </c>
      <c r="H115" s="24">
        <f t="shared" si="11"/>
        <v>424000</v>
      </c>
      <c r="I115" s="260" t="s">
        <v>293</v>
      </c>
    </row>
    <row r="116" spans="1:9" x14ac:dyDescent="0.15">
      <c r="A116" s="285"/>
      <c r="B116" s="288"/>
      <c r="C116" s="13" t="s">
        <v>101</v>
      </c>
      <c r="D116" s="14"/>
      <c r="E116" s="15"/>
      <c r="F116" s="24"/>
      <c r="G116" s="24"/>
      <c r="H116" s="24"/>
      <c r="I116" s="50"/>
    </row>
    <row r="117" spans="1:9" x14ac:dyDescent="0.15">
      <c r="A117" s="285"/>
      <c r="B117" s="288"/>
      <c r="C117" s="16" t="s">
        <v>102</v>
      </c>
      <c r="D117" s="16"/>
      <c r="E117" s="16"/>
      <c r="F117" s="28">
        <f>SUM(F109:F116)</f>
        <v>1016000</v>
      </c>
      <c r="G117" s="28">
        <f>SUM(G109:G116)</f>
        <v>4900000</v>
      </c>
      <c r="H117" s="28">
        <f t="shared" ref="H117" si="12">SUM(H109:H116)</f>
        <v>616000</v>
      </c>
      <c r="I117" s="55"/>
    </row>
    <row r="118" spans="1:9" x14ac:dyDescent="0.15">
      <c r="A118" s="285"/>
      <c r="B118" s="288" t="s">
        <v>28</v>
      </c>
      <c r="C118" s="3" t="s">
        <v>103</v>
      </c>
      <c r="D118" s="7"/>
      <c r="E118" s="8"/>
      <c r="F118" s="24"/>
      <c r="G118" s="24"/>
      <c r="H118" s="24"/>
      <c r="I118" s="50"/>
    </row>
    <row r="119" spans="1:9" x14ac:dyDescent="0.15">
      <c r="A119" s="285"/>
      <c r="B119" s="288"/>
      <c r="C119" s="6" t="s">
        <v>104</v>
      </c>
      <c r="D119" s="7"/>
      <c r="E119" s="8"/>
      <c r="F119" s="24">
        <v>216000</v>
      </c>
      <c r="G119" s="24">
        <v>5000000</v>
      </c>
      <c r="H119" s="24">
        <f t="shared" ref="H119" si="13">F119-G119</f>
        <v>-4784000</v>
      </c>
      <c r="I119" s="50" t="s">
        <v>252</v>
      </c>
    </row>
    <row r="120" spans="1:9" x14ac:dyDescent="0.15">
      <c r="A120" s="285"/>
      <c r="B120" s="288"/>
      <c r="C120" s="6" t="s">
        <v>105</v>
      </c>
      <c r="D120" s="7"/>
      <c r="E120" s="8"/>
      <c r="F120" s="24"/>
      <c r="G120" s="24"/>
      <c r="H120" s="24"/>
      <c r="I120" s="50"/>
    </row>
    <row r="121" spans="1:9" x14ac:dyDescent="0.15">
      <c r="A121" s="285"/>
      <c r="B121" s="288"/>
      <c r="C121" s="6" t="s">
        <v>106</v>
      </c>
      <c r="D121" s="7"/>
      <c r="E121" s="8"/>
      <c r="F121" s="24"/>
      <c r="G121" s="24"/>
      <c r="H121" s="24"/>
      <c r="I121" s="50"/>
    </row>
    <row r="122" spans="1:9" x14ac:dyDescent="0.15">
      <c r="A122" s="285"/>
      <c r="B122" s="288"/>
      <c r="C122" s="6" t="s">
        <v>107</v>
      </c>
      <c r="D122" s="7"/>
      <c r="E122" s="8"/>
      <c r="F122" s="24">
        <v>0</v>
      </c>
      <c r="G122" s="24">
        <v>800000</v>
      </c>
      <c r="H122" s="24">
        <f t="shared" ref="H122:H123" si="14">F122-G122</f>
        <v>-800000</v>
      </c>
      <c r="I122" s="50"/>
    </row>
    <row r="123" spans="1:9" x14ac:dyDescent="0.15">
      <c r="A123" s="285"/>
      <c r="B123" s="289"/>
      <c r="C123" s="6" t="s">
        <v>192</v>
      </c>
      <c r="D123" s="7"/>
      <c r="E123" s="8"/>
      <c r="F123" s="24">
        <v>0</v>
      </c>
      <c r="G123" s="24">
        <f>1200000+4500000</f>
        <v>5700000</v>
      </c>
      <c r="H123" s="24">
        <f t="shared" si="14"/>
        <v>-5700000</v>
      </c>
      <c r="I123" s="50"/>
    </row>
    <row r="124" spans="1:9" x14ac:dyDescent="0.15">
      <c r="A124" s="285"/>
      <c r="B124" s="289"/>
      <c r="C124" s="13" t="s">
        <v>108</v>
      </c>
      <c r="D124" s="14"/>
      <c r="E124" s="15"/>
      <c r="F124" s="29"/>
      <c r="G124" s="29"/>
      <c r="H124" s="29"/>
      <c r="I124" s="57"/>
    </row>
    <row r="125" spans="1:9" x14ac:dyDescent="0.15">
      <c r="A125" s="285"/>
      <c r="B125" s="289"/>
      <c r="C125" s="12" t="s">
        <v>109</v>
      </c>
      <c r="D125" s="12"/>
      <c r="E125" s="12"/>
      <c r="F125" s="24">
        <f>SUM(F118:F124)</f>
        <v>216000</v>
      </c>
      <c r="G125" s="24">
        <f>SUM(G118:G124)</f>
        <v>11500000</v>
      </c>
      <c r="H125" s="24">
        <f t="shared" ref="H125:H130" si="15">F125-G125</f>
        <v>-11284000</v>
      </c>
      <c r="I125" s="50"/>
    </row>
    <row r="126" spans="1:9" x14ac:dyDescent="0.15">
      <c r="A126" s="285"/>
      <c r="B126" s="282" t="s">
        <v>110</v>
      </c>
      <c r="C126" s="283"/>
      <c r="D126" s="283"/>
      <c r="E126" s="284"/>
      <c r="F126" s="28">
        <f>F117-F125</f>
        <v>800000</v>
      </c>
      <c r="G126" s="28">
        <f>G117-G125</f>
        <v>-6600000</v>
      </c>
      <c r="H126" s="28">
        <f t="shared" si="15"/>
        <v>7400000</v>
      </c>
      <c r="I126" s="55"/>
    </row>
    <row r="127" spans="1:9" x14ac:dyDescent="0.15">
      <c r="A127" s="17" t="s">
        <v>111</v>
      </c>
      <c r="B127" s="18"/>
      <c r="C127" s="19"/>
      <c r="D127" s="19"/>
      <c r="E127" s="19"/>
      <c r="F127" s="29">
        <v>140000</v>
      </c>
      <c r="G127" s="29">
        <v>6396077</v>
      </c>
      <c r="H127" s="29">
        <f t="shared" si="15"/>
        <v>-6256077</v>
      </c>
      <c r="I127" s="55"/>
    </row>
    <row r="128" spans="1:9" x14ac:dyDescent="0.15">
      <c r="A128" s="20" t="s">
        <v>112</v>
      </c>
      <c r="B128" s="21"/>
      <c r="C128" s="22"/>
      <c r="D128" s="22"/>
      <c r="E128" s="22"/>
      <c r="F128" s="29">
        <f>F84+F108+F126-F127</f>
        <v>-140000</v>
      </c>
      <c r="G128" s="29">
        <f>G84+G108+G126-G127</f>
        <v>-13531077</v>
      </c>
      <c r="H128" s="29">
        <f t="shared" si="15"/>
        <v>13391077</v>
      </c>
      <c r="I128" s="57"/>
    </row>
    <row r="129" spans="1:9" x14ac:dyDescent="0.15">
      <c r="A129" s="17" t="s">
        <v>113</v>
      </c>
      <c r="B129" s="18"/>
      <c r="C129" s="19"/>
      <c r="D129" s="19"/>
      <c r="E129" s="19"/>
      <c r="F129" s="28">
        <f>G130</f>
        <v>240000</v>
      </c>
      <c r="G129" s="28">
        <v>13771077</v>
      </c>
      <c r="H129" s="28">
        <f t="shared" si="15"/>
        <v>-13531077</v>
      </c>
      <c r="I129" s="55"/>
    </row>
    <row r="130" spans="1:9" x14ac:dyDescent="0.15">
      <c r="A130" s="282" t="s">
        <v>114</v>
      </c>
      <c r="B130" s="283"/>
      <c r="C130" s="283"/>
      <c r="D130" s="283"/>
      <c r="E130" s="284"/>
      <c r="F130" s="28">
        <f>F128+F129</f>
        <v>100000</v>
      </c>
      <c r="G130" s="28">
        <f>G128+G129</f>
        <v>240000</v>
      </c>
      <c r="H130" s="28">
        <f t="shared" si="15"/>
        <v>-140000</v>
      </c>
      <c r="I130" s="57"/>
    </row>
    <row r="131" spans="1:9" x14ac:dyDescent="0.15">
      <c r="F131" s="30"/>
      <c r="G131" s="30"/>
      <c r="H131" s="30"/>
      <c r="I131" s="60"/>
    </row>
    <row r="132" spans="1:9" x14ac:dyDescent="0.15">
      <c r="A132" s="1" t="s">
        <v>125</v>
      </c>
    </row>
    <row r="134" spans="1:9" x14ac:dyDescent="0.15">
      <c r="A134" s="23"/>
    </row>
    <row r="135" spans="1:9" x14ac:dyDescent="0.15">
      <c r="A135" s="23"/>
    </row>
    <row r="136" spans="1:9" x14ac:dyDescent="0.15">
      <c r="A136" s="23"/>
    </row>
  </sheetData>
  <mergeCells count="19">
    <mergeCell ref="A130:E130"/>
    <mergeCell ref="A2:I2"/>
    <mergeCell ref="A3:I3"/>
    <mergeCell ref="A85:A108"/>
    <mergeCell ref="B85:B96"/>
    <mergeCell ref="B97:B107"/>
    <mergeCell ref="B108:E108"/>
    <mergeCell ref="A109:A126"/>
    <mergeCell ref="B109:B117"/>
    <mergeCell ref="B118:B125"/>
    <mergeCell ref="B126:E126"/>
    <mergeCell ref="A5:C5"/>
    <mergeCell ref="A6:A84"/>
    <mergeCell ref="B6:B32"/>
    <mergeCell ref="B33:B83"/>
    <mergeCell ref="B84:E84"/>
    <mergeCell ref="C109:E109"/>
    <mergeCell ref="D87:E87"/>
    <mergeCell ref="D90:E90"/>
  </mergeCells>
  <phoneticPr fontId="3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7</vt:i4>
      </vt:variant>
    </vt:vector>
  </HeadingPairs>
  <TitlesOfParts>
    <vt:vector size="24" baseType="lpstr">
      <vt:lpstr>当初予算法人</vt:lpstr>
      <vt:lpstr>当初予算内訳表</vt:lpstr>
      <vt:lpstr>うぐいす当初予算</vt:lpstr>
      <vt:lpstr>みどり当初予算</vt:lpstr>
      <vt:lpstr>さくらんぼ当初予算</vt:lpstr>
      <vt:lpstr>法人</vt:lpstr>
      <vt:lpstr>内訳表</vt:lpstr>
      <vt:lpstr>うぐいす拠点</vt:lpstr>
      <vt:lpstr>本部</vt:lpstr>
      <vt:lpstr>地活</vt:lpstr>
      <vt:lpstr>相談</vt:lpstr>
      <vt:lpstr>ハイツ</vt:lpstr>
      <vt:lpstr>みどり拠点</vt:lpstr>
      <vt:lpstr>みどり</vt:lpstr>
      <vt:lpstr>移行</vt:lpstr>
      <vt:lpstr>さくらんぼ拠点</vt:lpstr>
      <vt:lpstr>さくらんぼ</vt:lpstr>
      <vt:lpstr>うぐいす拠点!Print_Area</vt:lpstr>
      <vt:lpstr>ハイツ!Print_Area</vt:lpstr>
      <vt:lpstr>相談!Print_Area</vt:lpstr>
      <vt:lpstr>地活!Print_Area</vt:lpstr>
      <vt:lpstr>当初予算法人!Print_Area</vt:lpstr>
      <vt:lpstr>内訳表!Print_Area</vt:lpstr>
      <vt:lpstr>本部!Print_Area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Desk01</dc:creator>
  <cp:lastModifiedBy>Owner</cp:lastModifiedBy>
  <cp:lastPrinted>2020-03-04T02:19:48Z</cp:lastPrinted>
  <dcterms:created xsi:type="dcterms:W3CDTF">2019-02-28T04:57:44Z</dcterms:created>
  <dcterms:modified xsi:type="dcterms:W3CDTF">2021-06-17T06:48:31Z</dcterms:modified>
</cp:coreProperties>
</file>