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-server\共有\【重要】NPO法人通常総会議案書・議事録\第18回総会（2020.02.23　令和2年)\2020年総会議案\最終原本\"/>
    </mc:Choice>
  </mc:AlternateContent>
  <xr:revisionPtr revIDLastSave="0" documentId="13_ncr:1_{90E554D4-83EF-4081-A7BD-503CFEA7FD4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東京都" sheetId="25" r:id="rId1"/>
    <sheet name="総会2020" sheetId="22" r:id="rId2"/>
    <sheet name="2020予算  (2)" sheetId="24" r:id="rId3"/>
    <sheet name="2019予算 " sheetId="23" r:id="rId4"/>
    <sheet name="東京都2018" sheetId="21" r:id="rId5"/>
    <sheet name="2018予算" sheetId="20" r:id="rId6"/>
    <sheet name="2017予算" sheetId="19" r:id="rId7"/>
  </sheets>
  <externalReferences>
    <externalReference r:id="rId8"/>
  </externalReferences>
  <definedNames>
    <definedName name="_xlnm.Print_Area" localSheetId="6">'2017予算'!$A$1:$G$103</definedName>
    <definedName name="_xlnm.Print_Area" localSheetId="5">'2018予算'!$A$1:$G$101</definedName>
    <definedName name="_xlnm.Print_Area" localSheetId="3">'2019予算 '!$A$1:$G$102</definedName>
    <definedName name="_xlnm.Print_Area" localSheetId="2">'2020予算  (2)'!$A$1:$G$102</definedName>
    <definedName name="_xlnm.Print_Area" localSheetId="1">総会2020!$A$1:$J$125</definedName>
    <definedName name="_xlnm.Print_Area" localSheetId="0">東京都!$A$1:$J$123</definedName>
    <definedName name="_xlnm.Print_Area" localSheetId="4">東京都2018!$A$1:$J$123</definedName>
    <definedName name="_xlnm.Print_Titles" localSheetId="6">'2017予算'!$B:$B,'2017予算'!$2:$6</definedName>
    <definedName name="_xlnm.Print_Titles" localSheetId="5">'2018予算'!$B:$B,'2018予算'!$1:$5</definedName>
    <definedName name="_xlnm.Print_Titles" localSheetId="3">'2019予算 '!$B:$B,'2019予算 '!$1:$5</definedName>
    <definedName name="_xlnm.Print_Titles" localSheetId="2">'2020予算  (2)'!$B:$B,'2020予算 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4" i="22" l="1"/>
  <c r="G101" i="22"/>
  <c r="H68" i="22"/>
  <c r="H57" i="22"/>
  <c r="H22" i="22" l="1"/>
  <c r="H108" i="25"/>
  <c r="H107" i="25"/>
  <c r="G106" i="25"/>
  <c r="F106" i="25"/>
  <c r="H105" i="25"/>
  <c r="H106" i="25" s="1"/>
  <c r="G103" i="25"/>
  <c r="F103" i="25"/>
  <c r="H102" i="25"/>
  <c r="H103" i="25" s="1"/>
  <c r="G98" i="25"/>
  <c r="G99" i="25" s="1"/>
  <c r="G97" i="25"/>
  <c r="F97" i="25"/>
  <c r="H96" i="25"/>
  <c r="H95" i="25"/>
  <c r="H94" i="25"/>
  <c r="H93" i="25"/>
  <c r="H92" i="25"/>
  <c r="H91" i="25"/>
  <c r="H90" i="25"/>
  <c r="H89" i="25"/>
  <c r="H88" i="25"/>
  <c r="H87" i="25"/>
  <c r="H86" i="25"/>
  <c r="H85" i="25"/>
  <c r="H84" i="25"/>
  <c r="H83" i="25"/>
  <c r="H82" i="25"/>
  <c r="H81" i="25"/>
  <c r="H80" i="25"/>
  <c r="H79" i="25"/>
  <c r="H78" i="25"/>
  <c r="H77" i="25"/>
  <c r="H76" i="25"/>
  <c r="H75" i="25"/>
  <c r="H97" i="25" s="1"/>
  <c r="H74" i="25"/>
  <c r="G72" i="25"/>
  <c r="F72" i="25"/>
  <c r="F98" i="25" s="1"/>
  <c r="H71" i="25"/>
  <c r="H70" i="25"/>
  <c r="H69" i="25"/>
  <c r="H68" i="25"/>
  <c r="H67" i="25"/>
  <c r="H66" i="25"/>
  <c r="G62" i="25"/>
  <c r="F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G38" i="25"/>
  <c r="G63" i="25" s="1"/>
  <c r="F38" i="25"/>
  <c r="F63" i="25" s="1"/>
  <c r="H37" i="25"/>
  <c r="H36" i="25"/>
  <c r="H35" i="25"/>
  <c r="H34" i="25"/>
  <c r="H33" i="25"/>
  <c r="H32" i="25"/>
  <c r="H27" i="25"/>
  <c r="H26" i="25"/>
  <c r="G25" i="25"/>
  <c r="F25" i="25"/>
  <c r="H24" i="25"/>
  <c r="H23" i="25"/>
  <c r="H22" i="25"/>
  <c r="H21" i="25"/>
  <c r="H20" i="25"/>
  <c r="H19" i="25"/>
  <c r="H18" i="25"/>
  <c r="G17" i="25"/>
  <c r="F17" i="25"/>
  <c r="H16" i="25"/>
  <c r="H15" i="25"/>
  <c r="H14" i="25"/>
  <c r="G13" i="25"/>
  <c r="F13" i="25"/>
  <c r="H12" i="25"/>
  <c r="H11" i="25"/>
  <c r="G10" i="25"/>
  <c r="F10" i="25"/>
  <c r="H17" i="25" l="1"/>
  <c r="H13" i="25"/>
  <c r="H38" i="25"/>
  <c r="H63" i="25" s="1"/>
  <c r="H99" i="25" s="1"/>
  <c r="F28" i="25"/>
  <c r="F100" i="25" s="1"/>
  <c r="F109" i="25" s="1"/>
  <c r="H109" i="25" s="1"/>
  <c r="H62" i="25"/>
  <c r="H72" i="25"/>
  <c r="H98" i="25" s="1"/>
  <c r="F99" i="25"/>
  <c r="G28" i="25"/>
  <c r="G100" i="25" s="1"/>
  <c r="G109" i="25" s="1"/>
  <c r="H25" i="25"/>
  <c r="H10" i="25"/>
  <c r="H50" i="24"/>
  <c r="E19" i="24"/>
  <c r="C15" i="24"/>
  <c r="E99" i="24"/>
  <c r="E94" i="24"/>
  <c r="D94" i="24"/>
  <c r="D96" i="24" s="1"/>
  <c r="C94" i="24"/>
  <c r="E93" i="24"/>
  <c r="C92" i="24"/>
  <c r="E92" i="24" s="1"/>
  <c r="C89" i="24"/>
  <c r="E89" i="24" s="1"/>
  <c r="C88" i="24"/>
  <c r="E88" i="24" s="1"/>
  <c r="C87" i="24"/>
  <c r="E87" i="24" s="1"/>
  <c r="C86" i="24"/>
  <c r="E86" i="24" s="1"/>
  <c r="C85" i="24"/>
  <c r="E85" i="24" s="1"/>
  <c r="C84" i="24"/>
  <c r="E84" i="24" s="1"/>
  <c r="C83" i="24"/>
  <c r="E83" i="24" s="1"/>
  <c r="C82" i="24"/>
  <c r="E82" i="24" s="1"/>
  <c r="C81" i="24"/>
  <c r="E81" i="24" s="1"/>
  <c r="C80" i="24"/>
  <c r="E80" i="24" s="1"/>
  <c r="C79" i="24"/>
  <c r="E79" i="24" s="1"/>
  <c r="C78" i="24"/>
  <c r="E78" i="24" s="1"/>
  <c r="C77" i="24"/>
  <c r="E77" i="24" s="1"/>
  <c r="C76" i="24"/>
  <c r="E76" i="24" s="1"/>
  <c r="C75" i="24"/>
  <c r="E75" i="24" s="1"/>
  <c r="C74" i="24"/>
  <c r="E74" i="24" s="1"/>
  <c r="C73" i="24"/>
  <c r="E73" i="24" s="1"/>
  <c r="C72" i="24"/>
  <c r="E72" i="24" s="1"/>
  <c r="C71" i="24"/>
  <c r="E71" i="24" s="1"/>
  <c r="C70" i="24"/>
  <c r="E70" i="24" s="1"/>
  <c r="C69" i="24"/>
  <c r="E69" i="24" s="1"/>
  <c r="C68" i="24"/>
  <c r="E68" i="24" s="1"/>
  <c r="C67" i="24"/>
  <c r="E67" i="24" s="1"/>
  <c r="D66" i="24"/>
  <c r="C65" i="24"/>
  <c r="E65" i="24" s="1"/>
  <c r="C64" i="24"/>
  <c r="E64" i="24" s="1"/>
  <c r="C63" i="24"/>
  <c r="C62" i="24"/>
  <c r="E62" i="24" s="1"/>
  <c r="C61" i="24"/>
  <c r="E61" i="24" s="1"/>
  <c r="E60" i="24"/>
  <c r="D59" i="24"/>
  <c r="D58" i="24" s="1"/>
  <c r="E57" i="24"/>
  <c r="C56" i="24"/>
  <c r="E56" i="24" s="1"/>
  <c r="C55" i="24"/>
  <c r="E55" i="24" s="1"/>
  <c r="C54" i="24"/>
  <c r="E54" i="24" s="1"/>
  <c r="C53" i="24"/>
  <c r="E53" i="24" s="1"/>
  <c r="E52" i="24"/>
  <c r="C51" i="24"/>
  <c r="E51" i="24" s="1"/>
  <c r="C50" i="24"/>
  <c r="E50" i="24" s="1"/>
  <c r="C49" i="24"/>
  <c r="E49" i="24" s="1"/>
  <c r="C48" i="24"/>
  <c r="E48" i="24" s="1"/>
  <c r="C47" i="24"/>
  <c r="E47" i="24" s="1"/>
  <c r="C46" i="24"/>
  <c r="E46" i="24" s="1"/>
  <c r="C45" i="24"/>
  <c r="E45" i="24" s="1"/>
  <c r="C44" i="24"/>
  <c r="E44" i="24" s="1"/>
  <c r="C43" i="24"/>
  <c r="E43" i="24" s="1"/>
  <c r="C42" i="24"/>
  <c r="E42" i="24" s="1"/>
  <c r="C41" i="24"/>
  <c r="E41" i="24" s="1"/>
  <c r="C40" i="24"/>
  <c r="E40" i="24" s="1"/>
  <c r="C39" i="24"/>
  <c r="E39" i="24" s="1"/>
  <c r="E38" i="24"/>
  <c r="C38" i="24"/>
  <c r="C37" i="24"/>
  <c r="E37" i="24" s="1"/>
  <c r="C36" i="24"/>
  <c r="E36" i="24" s="1"/>
  <c r="C35" i="24"/>
  <c r="D34" i="24"/>
  <c r="C33" i="24"/>
  <c r="E33" i="24" s="1"/>
  <c r="C32" i="24"/>
  <c r="E32" i="24" s="1"/>
  <c r="C31" i="24"/>
  <c r="E31" i="24" s="1"/>
  <c r="C30" i="24"/>
  <c r="C29" i="24"/>
  <c r="E29" i="24" s="1"/>
  <c r="C28" i="24"/>
  <c r="E28" i="24" s="1"/>
  <c r="D27" i="24"/>
  <c r="D26" i="24" s="1"/>
  <c r="D25" i="24" s="1"/>
  <c r="E24" i="24"/>
  <c r="E23" i="24"/>
  <c r="D22" i="24"/>
  <c r="D7" i="24" s="1"/>
  <c r="C22" i="24"/>
  <c r="E22" i="24" s="1"/>
  <c r="E21" i="24"/>
  <c r="C20" i="24"/>
  <c r="E20" i="24" s="1"/>
  <c r="C18" i="24"/>
  <c r="E18" i="24" s="1"/>
  <c r="C17" i="24"/>
  <c r="E17" i="24" s="1"/>
  <c r="C16" i="24"/>
  <c r="E16" i="24" s="1"/>
  <c r="K15" i="24"/>
  <c r="E14" i="24"/>
  <c r="M19" i="24"/>
  <c r="C19" i="24"/>
  <c r="E12" i="24"/>
  <c r="E11" i="24"/>
  <c r="C10" i="24"/>
  <c r="E10" i="24" s="1"/>
  <c r="C9" i="24"/>
  <c r="E9" i="24" s="1"/>
  <c r="C8" i="24"/>
  <c r="E8" i="24" s="1"/>
  <c r="H28" i="25" l="1"/>
  <c r="H100" i="25" s="1"/>
  <c r="C59" i="24"/>
  <c r="C13" i="24"/>
  <c r="E13" i="24" s="1"/>
  <c r="C34" i="24"/>
  <c r="E96" i="24"/>
  <c r="D90" i="24"/>
  <c r="D98" i="24" s="1"/>
  <c r="E35" i="24"/>
  <c r="E34" i="24" s="1"/>
  <c r="C27" i="24"/>
  <c r="C66" i="24"/>
  <c r="E66" i="24"/>
  <c r="E63" i="24"/>
  <c r="E59" i="24" s="1"/>
  <c r="E15" i="24"/>
  <c r="E30" i="24"/>
  <c r="E27" i="24" s="1"/>
  <c r="C96" i="24"/>
  <c r="C50" i="23"/>
  <c r="C89" i="23"/>
  <c r="C88" i="23"/>
  <c r="C87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73" i="23"/>
  <c r="C72" i="23"/>
  <c r="C71" i="23"/>
  <c r="C70" i="23"/>
  <c r="C69" i="23"/>
  <c r="C68" i="23"/>
  <c r="C67" i="23"/>
  <c r="C65" i="23"/>
  <c r="C64" i="23"/>
  <c r="C63" i="23"/>
  <c r="E52" i="23"/>
  <c r="C56" i="23"/>
  <c r="C55" i="23"/>
  <c r="C54" i="23"/>
  <c r="C53" i="23"/>
  <c r="C51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3" i="23"/>
  <c r="C30" i="23"/>
  <c r="E15" i="23"/>
  <c r="E12" i="23"/>
  <c r="E11" i="23"/>
  <c r="C58" i="24" l="1"/>
  <c r="E26" i="24"/>
  <c r="C26" i="24"/>
  <c r="C25" i="24" s="1"/>
  <c r="C7" i="24"/>
  <c r="E58" i="24"/>
  <c r="E25" i="24" s="1"/>
  <c r="E7" i="24"/>
  <c r="E94" i="23"/>
  <c r="D94" i="23"/>
  <c r="D96" i="23" s="1"/>
  <c r="C94" i="23"/>
  <c r="E93" i="23"/>
  <c r="C92" i="23"/>
  <c r="C96" i="23" s="1"/>
  <c r="E89" i="23"/>
  <c r="E88" i="23"/>
  <c r="E87" i="23"/>
  <c r="E86" i="23"/>
  <c r="E85" i="23"/>
  <c r="E84" i="23"/>
  <c r="E83" i="23"/>
  <c r="E82" i="23"/>
  <c r="E81" i="23"/>
  <c r="E80" i="23"/>
  <c r="E79" i="23"/>
  <c r="E78" i="23"/>
  <c r="E77" i="23"/>
  <c r="E76" i="23"/>
  <c r="E75" i="23"/>
  <c r="E74" i="23"/>
  <c r="E73" i="23"/>
  <c r="E72" i="23"/>
  <c r="E71" i="23"/>
  <c r="E70" i="23"/>
  <c r="E69" i="23"/>
  <c r="E68" i="23"/>
  <c r="E67" i="23"/>
  <c r="D66" i="23"/>
  <c r="E65" i="23"/>
  <c r="E64" i="23"/>
  <c r="E63" i="23"/>
  <c r="C62" i="23"/>
  <c r="E62" i="23" s="1"/>
  <c r="C61" i="23"/>
  <c r="E61" i="23" s="1"/>
  <c r="E60" i="23"/>
  <c r="D59" i="23"/>
  <c r="D58" i="23" s="1"/>
  <c r="E57" i="23"/>
  <c r="E56" i="23"/>
  <c r="E55" i="23"/>
  <c r="E54" i="23"/>
  <c r="E53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C37" i="23"/>
  <c r="E37" i="23" s="1"/>
  <c r="C36" i="23"/>
  <c r="E36" i="23" s="1"/>
  <c r="C35" i="23"/>
  <c r="E35" i="23" s="1"/>
  <c r="D34" i="23"/>
  <c r="E33" i="23"/>
  <c r="C32" i="23"/>
  <c r="E32" i="23" s="1"/>
  <c r="C31" i="23"/>
  <c r="E31" i="23" s="1"/>
  <c r="E30" i="23"/>
  <c r="C29" i="23"/>
  <c r="E29" i="23" s="1"/>
  <c r="C28" i="23"/>
  <c r="E28" i="23" s="1"/>
  <c r="D27" i="23"/>
  <c r="E24" i="23"/>
  <c r="E23" i="23"/>
  <c r="D22" i="23"/>
  <c r="C22" i="23"/>
  <c r="E22" i="23" s="1"/>
  <c r="E21" i="23"/>
  <c r="C20" i="23"/>
  <c r="E20" i="23" s="1"/>
  <c r="C19" i="23"/>
  <c r="E19" i="23" s="1"/>
  <c r="C18" i="23"/>
  <c r="E18" i="23" s="1"/>
  <c r="C17" i="23"/>
  <c r="E17" i="23" s="1"/>
  <c r="K16" i="23"/>
  <c r="C16" i="23"/>
  <c r="E16" i="23" s="1"/>
  <c r="M14" i="23"/>
  <c r="C14" i="23"/>
  <c r="E14" i="23" s="1"/>
  <c r="C10" i="23"/>
  <c r="E10" i="23" s="1"/>
  <c r="C9" i="23"/>
  <c r="E9" i="23" s="1"/>
  <c r="C8" i="23"/>
  <c r="E8" i="23" s="1"/>
  <c r="D7" i="23"/>
  <c r="C90" i="24" l="1"/>
  <c r="C98" i="24" s="1"/>
  <c r="C100" i="24" s="1"/>
  <c r="E100" i="24" s="1"/>
  <c r="E90" i="24"/>
  <c r="E98" i="24" s="1"/>
  <c r="D26" i="23"/>
  <c r="E27" i="23"/>
  <c r="E66" i="23"/>
  <c r="D25" i="23"/>
  <c r="D90" i="23" s="1"/>
  <c r="D98" i="23" s="1"/>
  <c r="E59" i="23"/>
  <c r="E34" i="23"/>
  <c r="C59" i="23"/>
  <c r="C13" i="23"/>
  <c r="C27" i="23"/>
  <c r="C34" i="23"/>
  <c r="C66" i="23"/>
  <c r="E92" i="23"/>
  <c r="E96" i="23" s="1"/>
  <c r="E99" i="23"/>
  <c r="H110" i="22"/>
  <c r="H109" i="22"/>
  <c r="G108" i="22"/>
  <c r="F108" i="22"/>
  <c r="H107" i="22"/>
  <c r="G105" i="22"/>
  <c r="F105" i="22"/>
  <c r="H104" i="22"/>
  <c r="G99" i="22"/>
  <c r="F99" i="22"/>
  <c r="H98" i="22"/>
  <c r="H97" i="22"/>
  <c r="H96" i="22"/>
  <c r="H95" i="22"/>
  <c r="H94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G74" i="22"/>
  <c r="G100" i="22" s="1"/>
  <c r="F74" i="22"/>
  <c r="H73" i="22"/>
  <c r="H72" i="22"/>
  <c r="H71" i="22"/>
  <c r="H70" i="22"/>
  <c r="H69" i="22"/>
  <c r="H67" i="22"/>
  <c r="G63" i="22"/>
  <c r="F63" i="22"/>
  <c r="H62" i="22"/>
  <c r="H61" i="22"/>
  <c r="H60" i="22"/>
  <c r="H59" i="22"/>
  <c r="H58" i="22"/>
  <c r="H56" i="22"/>
  <c r="H55" i="22"/>
  <c r="H54" i="22"/>
  <c r="H53" i="22"/>
  <c r="H52" i="22"/>
  <c r="H51" i="22"/>
  <c r="H50" i="22"/>
  <c r="H49" i="22"/>
  <c r="H48" i="22"/>
  <c r="H47" i="22"/>
  <c r="H46" i="22"/>
  <c r="H45" i="22"/>
  <c r="H44" i="22"/>
  <c r="H43" i="22"/>
  <c r="H42" i="22"/>
  <c r="H41" i="22"/>
  <c r="H40" i="22"/>
  <c r="G38" i="22"/>
  <c r="F38" i="22"/>
  <c r="H37" i="22"/>
  <c r="H36" i="22"/>
  <c r="H35" i="22"/>
  <c r="H34" i="22"/>
  <c r="H33" i="22"/>
  <c r="H32" i="22"/>
  <c r="H27" i="22"/>
  <c r="H26" i="22"/>
  <c r="G25" i="22"/>
  <c r="F25" i="22"/>
  <c r="H24" i="22"/>
  <c r="H23" i="22"/>
  <c r="H21" i="22"/>
  <c r="H20" i="22"/>
  <c r="H19" i="22"/>
  <c r="H18" i="22"/>
  <c r="H17" i="22"/>
  <c r="G16" i="22"/>
  <c r="F16" i="22"/>
  <c r="H15" i="22"/>
  <c r="H14" i="22"/>
  <c r="G13" i="22"/>
  <c r="F13" i="22"/>
  <c r="H12" i="22"/>
  <c r="H11" i="22"/>
  <c r="G10" i="22"/>
  <c r="F10" i="22"/>
  <c r="H10" i="22" s="1"/>
  <c r="H108" i="21"/>
  <c r="H107" i="21"/>
  <c r="G106" i="21"/>
  <c r="F106" i="21"/>
  <c r="H105" i="21"/>
  <c r="H106" i="21" s="1"/>
  <c r="H102" i="21"/>
  <c r="H103" i="21" s="1"/>
  <c r="G103" i="21"/>
  <c r="F103" i="21"/>
  <c r="H95" i="21"/>
  <c r="H94" i="21"/>
  <c r="H93" i="21"/>
  <c r="H78" i="21"/>
  <c r="H77" i="21"/>
  <c r="G97" i="21"/>
  <c r="F97" i="21"/>
  <c r="H96" i="21"/>
  <c r="H92" i="21"/>
  <c r="H91" i="21"/>
  <c r="H90" i="21"/>
  <c r="H89" i="21"/>
  <c r="H88" i="21"/>
  <c r="H87" i="21"/>
  <c r="H86" i="21"/>
  <c r="H85" i="21"/>
  <c r="H84" i="21"/>
  <c r="H83" i="21"/>
  <c r="H82" i="21"/>
  <c r="H81" i="21"/>
  <c r="H80" i="21"/>
  <c r="H79" i="21"/>
  <c r="H76" i="21"/>
  <c r="H75" i="21"/>
  <c r="H74" i="21"/>
  <c r="G72" i="21"/>
  <c r="F72" i="21"/>
  <c r="H71" i="21"/>
  <c r="H70" i="21"/>
  <c r="H69" i="21"/>
  <c r="H68" i="21"/>
  <c r="H67" i="21"/>
  <c r="H66" i="21"/>
  <c r="H37" i="21"/>
  <c r="H36" i="21"/>
  <c r="H35" i="21"/>
  <c r="H34" i="21"/>
  <c r="H33" i="21"/>
  <c r="H32" i="21"/>
  <c r="H61" i="21"/>
  <c r="H60" i="21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G62" i="21"/>
  <c r="F62" i="21"/>
  <c r="G38" i="21"/>
  <c r="F38" i="21"/>
  <c r="G25" i="21"/>
  <c r="G17" i="21"/>
  <c r="G13" i="21"/>
  <c r="G10" i="21"/>
  <c r="F25" i="21"/>
  <c r="H25" i="21" s="1"/>
  <c r="F17" i="21"/>
  <c r="H17" i="21" s="1"/>
  <c r="F13" i="21"/>
  <c r="F10" i="21"/>
  <c r="H11" i="21"/>
  <c r="H12" i="21"/>
  <c r="H13" i="21"/>
  <c r="H14" i="21"/>
  <c r="H15" i="21"/>
  <c r="H16" i="21"/>
  <c r="H18" i="21"/>
  <c r="H19" i="21"/>
  <c r="H20" i="21"/>
  <c r="H21" i="21"/>
  <c r="H22" i="21"/>
  <c r="H23" i="21"/>
  <c r="H24" i="21"/>
  <c r="H26" i="21"/>
  <c r="H27" i="21"/>
  <c r="F64" i="22" l="1"/>
  <c r="H16" i="22"/>
  <c r="H108" i="22"/>
  <c r="F28" i="22"/>
  <c r="H105" i="22"/>
  <c r="I38" i="22"/>
  <c r="H99" i="22"/>
  <c r="G28" i="22"/>
  <c r="H38" i="22"/>
  <c r="H25" i="22"/>
  <c r="H63" i="22"/>
  <c r="H74" i="22"/>
  <c r="F100" i="22"/>
  <c r="E26" i="23"/>
  <c r="E58" i="23"/>
  <c r="E13" i="23"/>
  <c r="C7" i="23"/>
  <c r="C58" i="23"/>
  <c r="C26" i="23"/>
  <c r="H13" i="22"/>
  <c r="F28" i="21"/>
  <c r="G28" i="21"/>
  <c r="G98" i="21"/>
  <c r="F98" i="21"/>
  <c r="H72" i="21"/>
  <c r="H97" i="21"/>
  <c r="G63" i="21"/>
  <c r="H38" i="21"/>
  <c r="H62" i="21"/>
  <c r="F63" i="21"/>
  <c r="H10" i="21"/>
  <c r="H28" i="21" s="1"/>
  <c r="C98" i="20"/>
  <c r="C9" i="20"/>
  <c r="G102" i="22" l="1"/>
  <c r="G111" i="22" s="1"/>
  <c r="F101" i="22"/>
  <c r="F102" i="22" s="1"/>
  <c r="F111" i="22" s="1"/>
  <c r="H100" i="22"/>
  <c r="H28" i="22"/>
  <c r="F99" i="21"/>
  <c r="F100" i="21" s="1"/>
  <c r="F109" i="21" s="1"/>
  <c r="H109" i="21" s="1"/>
  <c r="H64" i="22"/>
  <c r="E25" i="23"/>
  <c r="C25" i="23"/>
  <c r="C90" i="23" s="1"/>
  <c r="C98" i="23" s="1"/>
  <c r="C100" i="23" s="1"/>
  <c r="E100" i="23" s="1"/>
  <c r="E7" i="23"/>
  <c r="G99" i="21"/>
  <c r="G100" i="21" s="1"/>
  <c r="G109" i="21" s="1"/>
  <c r="H98" i="21"/>
  <c r="H63" i="21"/>
  <c r="C88" i="20"/>
  <c r="C66" i="20"/>
  <c r="C62" i="20"/>
  <c r="C61" i="20"/>
  <c r="C60" i="20"/>
  <c r="C32" i="20"/>
  <c r="C31" i="20"/>
  <c r="C30" i="20"/>
  <c r="C29" i="20"/>
  <c r="H111" i="22" l="1"/>
  <c r="H101" i="22"/>
  <c r="H102" i="22" s="1"/>
  <c r="E90" i="23"/>
  <c r="E98" i="23" s="1"/>
  <c r="H99" i="21"/>
  <c r="H100" i="21" s="1"/>
  <c r="C28" i="20"/>
  <c r="K30" i="20"/>
  <c r="D27" i="20"/>
  <c r="C16" i="20" l="1"/>
  <c r="E16" i="20" s="1"/>
  <c r="E98" i="20"/>
  <c r="E93" i="20"/>
  <c r="D93" i="20"/>
  <c r="D95" i="20" s="1"/>
  <c r="C93" i="20"/>
  <c r="E92" i="20"/>
  <c r="C91" i="20"/>
  <c r="E88" i="20"/>
  <c r="C87" i="20"/>
  <c r="E87" i="20" s="1"/>
  <c r="C86" i="20"/>
  <c r="E86" i="20" s="1"/>
  <c r="C85" i="20"/>
  <c r="E85" i="20" s="1"/>
  <c r="C84" i="20"/>
  <c r="E84" i="20" s="1"/>
  <c r="C83" i="20"/>
  <c r="E83" i="20" s="1"/>
  <c r="C82" i="20"/>
  <c r="E82" i="20" s="1"/>
  <c r="C81" i="20"/>
  <c r="E81" i="20" s="1"/>
  <c r="C80" i="20"/>
  <c r="E80" i="20" s="1"/>
  <c r="C79" i="20"/>
  <c r="E79" i="20" s="1"/>
  <c r="C78" i="20"/>
  <c r="E78" i="20" s="1"/>
  <c r="C77" i="20"/>
  <c r="E77" i="20" s="1"/>
  <c r="C76" i="20"/>
  <c r="E76" i="20" s="1"/>
  <c r="C75" i="20"/>
  <c r="E75" i="20" s="1"/>
  <c r="C74" i="20"/>
  <c r="E74" i="20" s="1"/>
  <c r="C73" i="20"/>
  <c r="E73" i="20" s="1"/>
  <c r="C72" i="20"/>
  <c r="E72" i="20" s="1"/>
  <c r="E71" i="20"/>
  <c r="C70" i="20"/>
  <c r="E70" i="20" s="1"/>
  <c r="C69" i="20"/>
  <c r="E69" i="20" s="1"/>
  <c r="C68" i="20"/>
  <c r="E68" i="20" s="1"/>
  <c r="C67" i="20"/>
  <c r="E67" i="20" s="1"/>
  <c r="E66" i="20"/>
  <c r="D65" i="20"/>
  <c r="E64" i="20"/>
  <c r="C63" i="20"/>
  <c r="E63" i="20" s="1"/>
  <c r="E62" i="20"/>
  <c r="E60" i="20"/>
  <c r="E59" i="20"/>
  <c r="D58" i="20"/>
  <c r="D57" i="20"/>
  <c r="E56" i="20"/>
  <c r="C55" i="20"/>
  <c r="E55" i="20" s="1"/>
  <c r="C33" i="20"/>
  <c r="E33" i="20" s="1"/>
  <c r="C54" i="20"/>
  <c r="E54" i="20" s="1"/>
  <c r="E53" i="20"/>
  <c r="C52" i="20"/>
  <c r="E52" i="20" s="1"/>
  <c r="C51" i="20"/>
  <c r="E51" i="20" s="1"/>
  <c r="C50" i="20"/>
  <c r="E50" i="20" s="1"/>
  <c r="C49" i="20"/>
  <c r="E49" i="20" s="1"/>
  <c r="C48" i="20"/>
  <c r="E48" i="20" s="1"/>
  <c r="C47" i="20"/>
  <c r="E47" i="20" s="1"/>
  <c r="C46" i="20"/>
  <c r="E46" i="20" s="1"/>
  <c r="C45" i="20"/>
  <c r="E45" i="20" s="1"/>
  <c r="C44" i="20"/>
  <c r="E44" i="20" s="1"/>
  <c r="E43" i="20"/>
  <c r="C42" i="20"/>
  <c r="E42" i="20" s="1"/>
  <c r="C41" i="20"/>
  <c r="E41" i="20" s="1"/>
  <c r="E40" i="20"/>
  <c r="C39" i="20"/>
  <c r="E39" i="20" s="1"/>
  <c r="C38" i="20"/>
  <c r="E38" i="20" s="1"/>
  <c r="C37" i="20"/>
  <c r="E37" i="20" s="1"/>
  <c r="C36" i="20"/>
  <c r="E36" i="20" s="1"/>
  <c r="H35" i="20"/>
  <c r="C35" i="20" s="1"/>
  <c r="E35" i="20" s="1"/>
  <c r="D34" i="20"/>
  <c r="E32" i="20"/>
  <c r="E31" i="20"/>
  <c r="E30" i="20"/>
  <c r="E28" i="20"/>
  <c r="E24" i="20"/>
  <c r="E23" i="20"/>
  <c r="D22" i="20"/>
  <c r="C22" i="20"/>
  <c r="E21" i="20"/>
  <c r="C20" i="20"/>
  <c r="E20" i="20" s="1"/>
  <c r="C19" i="20"/>
  <c r="E19" i="20" s="1"/>
  <c r="C18" i="20"/>
  <c r="E18" i="20" s="1"/>
  <c r="C17" i="20"/>
  <c r="K16" i="20"/>
  <c r="M15" i="20"/>
  <c r="C15" i="20"/>
  <c r="E15" i="20" s="1"/>
  <c r="E13" i="20"/>
  <c r="E12" i="20"/>
  <c r="E11" i="20"/>
  <c r="C10" i="20"/>
  <c r="E10" i="20" s="1"/>
  <c r="E9" i="20"/>
  <c r="C8" i="20"/>
  <c r="E8" i="20" s="1"/>
  <c r="D7" i="20"/>
  <c r="C58" i="20" l="1"/>
  <c r="E29" i="20"/>
  <c r="E27" i="20" s="1"/>
  <c r="C27" i="20"/>
  <c r="C95" i="20"/>
  <c r="E22" i="20"/>
  <c r="D26" i="20"/>
  <c r="D25" i="20" s="1"/>
  <c r="D89" i="20" s="1"/>
  <c r="D97" i="20" s="1"/>
  <c r="C14" i="20"/>
  <c r="E14" i="20" s="1"/>
  <c r="E65" i="20"/>
  <c r="E34" i="20"/>
  <c r="E17" i="20"/>
  <c r="C34" i="20"/>
  <c r="E61" i="20"/>
  <c r="E58" i="20" s="1"/>
  <c r="C65" i="20"/>
  <c r="C57" i="20" s="1"/>
  <c r="E91" i="20"/>
  <c r="E95" i="20" s="1"/>
  <c r="H86" i="19"/>
  <c r="C85" i="19"/>
  <c r="C73" i="19"/>
  <c r="C48" i="19"/>
  <c r="C41" i="19"/>
  <c r="E41" i="19"/>
  <c r="C26" i="20" l="1"/>
  <c r="E26" i="20"/>
  <c r="E57" i="20"/>
  <c r="C7" i="20"/>
  <c r="E7" i="20" s="1"/>
  <c r="C25" i="20"/>
  <c r="C62" i="19"/>
  <c r="K31" i="19"/>
  <c r="C31" i="19"/>
  <c r="C79" i="19"/>
  <c r="C89" i="20" l="1"/>
  <c r="C97" i="20" s="1"/>
  <c r="C99" i="20" s="1"/>
  <c r="E99" i="20" s="1"/>
  <c r="E25" i="20"/>
  <c r="E89" i="20" s="1"/>
  <c r="E97" i="20" s="1"/>
  <c r="C76" i="19"/>
  <c r="C77" i="19"/>
  <c r="C88" i="19"/>
  <c r="C89" i="19"/>
  <c r="C56" i="19"/>
  <c r="E13" i="19" l="1"/>
  <c r="E93" i="19" l="1"/>
  <c r="C92" i="19"/>
  <c r="E92" i="19" s="1"/>
  <c r="C16" i="19"/>
  <c r="C87" i="19" l="1"/>
  <c r="E87" i="19" s="1"/>
  <c r="C86" i="19"/>
  <c r="E86" i="19" s="1"/>
  <c r="E85" i="19"/>
  <c r="C84" i="19"/>
  <c r="E84" i="19" s="1"/>
  <c r="C83" i="19"/>
  <c r="E83" i="19" s="1"/>
  <c r="C82" i="19"/>
  <c r="E82" i="19" s="1"/>
  <c r="C81" i="19"/>
  <c r="E81" i="19" s="1"/>
  <c r="C80" i="19"/>
  <c r="E80" i="19" s="1"/>
  <c r="C78" i="19"/>
  <c r="E78" i="19" s="1"/>
  <c r="E76" i="19"/>
  <c r="C75" i="19"/>
  <c r="E75" i="19" s="1"/>
  <c r="C74" i="19"/>
  <c r="E74" i="19" s="1"/>
  <c r="E73" i="19"/>
  <c r="C71" i="19"/>
  <c r="E71" i="19" s="1"/>
  <c r="C70" i="19"/>
  <c r="E70" i="19" s="1"/>
  <c r="C69" i="19"/>
  <c r="E69" i="19" s="1"/>
  <c r="C68" i="19"/>
  <c r="E68" i="19" s="1"/>
  <c r="C67" i="19"/>
  <c r="E67" i="19" s="1"/>
  <c r="E62" i="19"/>
  <c r="C64" i="19"/>
  <c r="E65" i="19"/>
  <c r="E53" i="19"/>
  <c r="E56" i="19"/>
  <c r="C55" i="19"/>
  <c r="C54" i="19"/>
  <c r="E54" i="19" s="1"/>
  <c r="C52" i="19"/>
  <c r="E52" i="19" s="1"/>
  <c r="C51" i="19"/>
  <c r="E51" i="19" s="1"/>
  <c r="C50" i="19"/>
  <c r="E50" i="19" s="1"/>
  <c r="C49" i="19"/>
  <c r="E49" i="19" s="1"/>
  <c r="E48" i="19"/>
  <c r="C47" i="19"/>
  <c r="E47" i="19" s="1"/>
  <c r="C46" i="19"/>
  <c r="E46" i="19" s="1"/>
  <c r="C45" i="19"/>
  <c r="E45" i="19" s="1"/>
  <c r="C44" i="19"/>
  <c r="E44" i="19" s="1"/>
  <c r="C42" i="19"/>
  <c r="E42" i="19" s="1"/>
  <c r="E40" i="19"/>
  <c r="C39" i="19"/>
  <c r="E39" i="19" s="1"/>
  <c r="C38" i="19"/>
  <c r="E38" i="19" s="1"/>
  <c r="C37" i="19"/>
  <c r="E37" i="19" s="1"/>
  <c r="C36" i="19"/>
  <c r="E36" i="19" s="1"/>
  <c r="E31" i="19"/>
  <c r="C11" i="19"/>
  <c r="E11" i="19" s="1"/>
  <c r="E12" i="19"/>
  <c r="E14" i="19"/>
  <c r="C18" i="19"/>
  <c r="E18" i="19" s="1"/>
  <c r="E99" i="19"/>
  <c r="E94" i="19"/>
  <c r="E96" i="19" s="1"/>
  <c r="D94" i="19"/>
  <c r="D96" i="19" s="1"/>
  <c r="C94" i="19"/>
  <c r="C96" i="19" s="1"/>
  <c r="E89" i="19"/>
  <c r="E88" i="19"/>
  <c r="E79" i="19"/>
  <c r="E77" i="19"/>
  <c r="E72" i="19"/>
  <c r="D66" i="19"/>
  <c r="E63" i="19"/>
  <c r="C61" i="19"/>
  <c r="E61" i="19" s="1"/>
  <c r="E60" i="19"/>
  <c r="D59" i="19"/>
  <c r="D58" i="19" s="1"/>
  <c r="E57" i="19"/>
  <c r="E43" i="19"/>
  <c r="H35" i="19"/>
  <c r="C35" i="19" s="1"/>
  <c r="E35" i="19" s="1"/>
  <c r="D34" i="19"/>
  <c r="E33" i="19"/>
  <c r="C32" i="19"/>
  <c r="E32" i="19" s="1"/>
  <c r="C29" i="19"/>
  <c r="E29" i="19" s="1"/>
  <c r="D28" i="19"/>
  <c r="E25" i="19"/>
  <c r="E24" i="19"/>
  <c r="D23" i="19"/>
  <c r="C23" i="19"/>
  <c r="E22" i="19"/>
  <c r="C21" i="19"/>
  <c r="E21" i="19" s="1"/>
  <c r="C20" i="19"/>
  <c r="E20" i="19" s="1"/>
  <c r="C19" i="19"/>
  <c r="E19" i="19" s="1"/>
  <c r="K17" i="19"/>
  <c r="C17" i="19"/>
  <c r="E17" i="19" s="1"/>
  <c r="M16" i="19"/>
  <c r="E16" i="19"/>
  <c r="E10" i="19"/>
  <c r="C9" i="19"/>
  <c r="E9" i="19" s="1"/>
  <c r="D8" i="19"/>
  <c r="E23" i="19" l="1"/>
  <c r="E55" i="19"/>
  <c r="E34" i="19" s="1"/>
  <c r="H30" i="19"/>
  <c r="D27" i="19"/>
  <c r="D26" i="19" s="1"/>
  <c r="D90" i="19" s="1"/>
  <c r="D98" i="19" s="1"/>
  <c r="C59" i="19"/>
  <c r="C66" i="19"/>
  <c r="C34" i="19"/>
  <c r="E64" i="19"/>
  <c r="E59" i="19" s="1"/>
  <c r="E66" i="19"/>
  <c r="C15" i="19"/>
  <c r="C8" i="19" s="1"/>
  <c r="E8" i="19" s="1"/>
  <c r="C30" i="19" l="1"/>
  <c r="E30" i="19" s="1"/>
  <c r="E28" i="19" s="1"/>
  <c r="E27" i="19" s="1"/>
  <c r="C58" i="19"/>
  <c r="E58" i="19"/>
  <c r="E15" i="19"/>
  <c r="C28" i="19" l="1"/>
  <c r="C27" i="19" s="1"/>
  <c r="C26" i="19" s="1"/>
  <c r="C90" i="19" s="1"/>
  <c r="C98" i="19" s="1"/>
  <c r="C100" i="19" s="1"/>
  <c r="E100" i="19" s="1"/>
  <c r="E26" i="19"/>
  <c r="E90" i="19" s="1"/>
  <c r="E98" i="19" s="1"/>
</calcChain>
</file>

<file path=xl/sharedStrings.xml><?xml version="1.0" encoding="utf-8"?>
<sst xmlns="http://schemas.openxmlformats.org/spreadsheetml/2006/main" count="1086" uniqueCount="290">
  <si>
    <t>備考</t>
    <rPh sb="0" eb="2">
      <t>ビコウ</t>
    </rPh>
    <phoneticPr fontId="2"/>
  </si>
  <si>
    <t>特定非営利活動法人ゆぎの里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サト</t>
    </rPh>
    <phoneticPr fontId="5"/>
  </si>
  <si>
    <t>(円)</t>
  </si>
  <si>
    <t>科　　目</t>
  </si>
  <si>
    <t>特定非営利活動に係る事業</t>
  </si>
  <si>
    <t>その他の事業</t>
  </si>
  <si>
    <t>合　計</t>
  </si>
  <si>
    <r>
      <t>■■■</t>
    </r>
    <r>
      <rPr>
        <sz val="10"/>
        <color theme="1"/>
        <rFont val="ＭＳ Ｐゴシック"/>
        <family val="3"/>
        <charset val="128"/>
      </rPr>
      <t>受取寄付金</t>
    </r>
  </si>
  <si>
    <r>
      <t>■■■</t>
    </r>
    <r>
      <rPr>
        <sz val="10"/>
        <color theme="1"/>
        <rFont val="ＭＳ Ｐゴシック"/>
        <family val="3"/>
        <charset val="128"/>
      </rPr>
      <t>受取助成金等</t>
    </r>
  </si>
  <si>
    <r>
      <t>■■■</t>
    </r>
    <r>
      <rPr>
        <sz val="10"/>
        <color theme="1"/>
        <rFont val="ＭＳ Ｐゴシック"/>
        <family val="3"/>
        <charset val="128"/>
      </rPr>
      <t>事業収益</t>
    </r>
  </si>
  <si>
    <r>
      <t>■■■■</t>
    </r>
    <r>
      <rPr>
        <sz val="10"/>
        <color theme="1"/>
        <rFont val="ＭＳ Ｐ明朝"/>
        <family val="1"/>
        <charset val="128"/>
      </rPr>
      <t>配食サービス事業収益</t>
    </r>
  </si>
  <si>
    <r>
      <t>■■■■</t>
    </r>
    <r>
      <rPr>
        <sz val="10"/>
        <color theme="1"/>
        <rFont val="ＭＳ Ｐ明朝"/>
        <family val="1"/>
        <charset val="128"/>
      </rPr>
      <t>介護保険事業収益</t>
    </r>
  </si>
  <si>
    <r>
      <t>■■■■</t>
    </r>
    <r>
      <rPr>
        <sz val="10"/>
        <color theme="1"/>
        <rFont val="ＭＳ Ｐ明朝"/>
        <family val="1"/>
        <charset val="128"/>
      </rPr>
      <t>移動支援事業収益</t>
    </r>
  </si>
  <si>
    <r>
      <t>■■■■</t>
    </r>
    <r>
      <rPr>
        <sz val="10"/>
        <color theme="1"/>
        <rFont val="ＭＳ Ｐ明朝"/>
        <family val="1"/>
        <charset val="128"/>
      </rPr>
      <t>居宅介護支援事業収益</t>
    </r>
  </si>
  <si>
    <r>
      <t>■■■■</t>
    </r>
    <r>
      <rPr>
        <sz val="10"/>
        <color theme="1"/>
        <rFont val="ＭＳ Ｐ明朝"/>
        <family val="1"/>
        <charset val="128"/>
      </rPr>
      <t>産直共同購入事業収益</t>
    </r>
  </si>
  <si>
    <r>
      <t>■■■</t>
    </r>
    <r>
      <rPr>
        <sz val="10"/>
        <color theme="1"/>
        <rFont val="ＭＳ Ｐゴシック"/>
        <family val="3"/>
        <charset val="128"/>
      </rPr>
      <t>その他収益</t>
    </r>
  </si>
  <si>
    <r>
      <t>■■■■</t>
    </r>
    <r>
      <rPr>
        <sz val="10"/>
        <color theme="1"/>
        <rFont val="ＭＳ Ｐ明朝"/>
        <family val="1"/>
        <charset val="128"/>
      </rPr>
      <t>受取利息</t>
    </r>
  </si>
  <si>
    <r>
      <t>■■■■</t>
    </r>
    <r>
      <rPr>
        <sz val="10"/>
        <color theme="1"/>
        <rFont val="ＭＳ Ｐ明朝"/>
        <family val="1"/>
        <charset val="128"/>
      </rPr>
      <t>雑収益</t>
    </r>
  </si>
  <si>
    <r>
      <t>■■■■</t>
    </r>
    <r>
      <rPr>
        <sz val="9"/>
        <color theme="1"/>
        <rFont val="ＭＳ Ｐゴシック"/>
        <family val="3"/>
        <charset val="128"/>
      </rPr>
      <t>【人件費】</t>
    </r>
  </si>
  <si>
    <r>
      <t>■■■</t>
    </r>
    <r>
      <rPr>
        <sz val="10"/>
        <color theme="1"/>
        <rFont val="ＭＳ Ｐ明朝"/>
        <family val="1"/>
        <charset val="128"/>
      </rPr>
      <t>給料手当</t>
    </r>
  </si>
  <si>
    <r>
      <t>■■■</t>
    </r>
    <r>
      <rPr>
        <sz val="10"/>
        <color theme="1"/>
        <rFont val="ＭＳ Ｐ明朝"/>
        <family val="1"/>
        <charset val="128"/>
      </rPr>
      <t>賞与</t>
    </r>
  </si>
  <si>
    <r>
      <t>■■■</t>
    </r>
    <r>
      <rPr>
        <sz val="10"/>
        <color theme="1"/>
        <rFont val="ＭＳ Ｐ明朝"/>
        <family val="1"/>
        <charset val="128"/>
      </rPr>
      <t>法定福利費</t>
    </r>
  </si>
  <si>
    <r>
      <t>■■■</t>
    </r>
    <r>
      <rPr>
        <sz val="10"/>
        <color theme="1"/>
        <rFont val="ＭＳ Ｐ明朝"/>
        <family val="1"/>
        <charset val="128"/>
      </rPr>
      <t>退職給付費用</t>
    </r>
  </si>
  <si>
    <r>
      <t>■■■</t>
    </r>
    <r>
      <rPr>
        <sz val="10"/>
        <color theme="1"/>
        <rFont val="ＭＳ Ｐ明朝"/>
        <family val="1"/>
        <charset val="128"/>
      </rPr>
      <t>福利厚生費</t>
    </r>
  </si>
  <si>
    <r>
      <t>■■■■</t>
    </r>
    <r>
      <rPr>
        <sz val="9"/>
        <color theme="1"/>
        <rFont val="ＭＳ Ｐゴシック"/>
        <family val="3"/>
        <charset val="128"/>
      </rPr>
      <t>【その他費用】</t>
    </r>
  </si>
  <si>
    <r>
      <t>■■■</t>
    </r>
    <r>
      <rPr>
        <sz val="10"/>
        <color theme="1"/>
        <rFont val="ＭＳ Ｐ明朝"/>
        <family val="1"/>
        <charset val="128"/>
      </rPr>
      <t>食材仕入高</t>
    </r>
  </si>
  <si>
    <r>
      <t>■■■</t>
    </r>
    <r>
      <rPr>
        <sz val="10"/>
        <color theme="1"/>
        <rFont val="ＭＳ Ｐ明朝"/>
        <family val="1"/>
        <charset val="128"/>
      </rPr>
      <t>ボランティア活動費</t>
    </r>
  </si>
  <si>
    <r>
      <t>■■■</t>
    </r>
    <r>
      <rPr>
        <sz val="10"/>
        <color theme="1"/>
        <rFont val="ＭＳ Ｐ明朝"/>
        <family val="1"/>
        <charset val="128"/>
      </rPr>
      <t>ボランティア交通費</t>
    </r>
  </si>
  <si>
    <r>
      <t>■■■</t>
    </r>
    <r>
      <rPr>
        <sz val="10"/>
        <color theme="1"/>
        <rFont val="ＭＳ Ｐ明朝"/>
        <family val="1"/>
        <charset val="128"/>
      </rPr>
      <t>旅費交通費</t>
    </r>
  </si>
  <si>
    <r>
      <t>■■■</t>
    </r>
    <r>
      <rPr>
        <sz val="10"/>
        <color theme="1"/>
        <rFont val="ＭＳ Ｐ明朝"/>
        <family val="1"/>
        <charset val="128"/>
      </rPr>
      <t>通信運搬費</t>
    </r>
  </si>
  <si>
    <r>
      <t>■■■</t>
    </r>
    <r>
      <rPr>
        <sz val="10"/>
        <color theme="1"/>
        <rFont val="ＭＳ Ｐ明朝"/>
        <family val="1"/>
        <charset val="128"/>
      </rPr>
      <t>消耗什器備品費</t>
    </r>
  </si>
  <si>
    <r>
      <t>■■■</t>
    </r>
    <r>
      <rPr>
        <sz val="10"/>
        <color theme="1"/>
        <rFont val="ＭＳ Ｐ明朝"/>
        <family val="1"/>
        <charset val="128"/>
      </rPr>
      <t>広告宣伝費</t>
    </r>
  </si>
  <si>
    <r>
      <t>■■■</t>
    </r>
    <r>
      <rPr>
        <sz val="10"/>
        <color theme="1"/>
        <rFont val="ＭＳ Ｐ明朝"/>
        <family val="1"/>
        <charset val="128"/>
      </rPr>
      <t>消耗品費</t>
    </r>
  </si>
  <si>
    <r>
      <t>■■■</t>
    </r>
    <r>
      <rPr>
        <sz val="10"/>
        <color theme="1"/>
        <rFont val="ＭＳ Ｐ明朝"/>
        <family val="1"/>
        <charset val="128"/>
      </rPr>
      <t>修繕費</t>
    </r>
  </si>
  <si>
    <r>
      <t>■■■</t>
    </r>
    <r>
      <rPr>
        <sz val="10"/>
        <color theme="1"/>
        <rFont val="ＭＳ Ｐ明朝"/>
        <family val="1"/>
        <charset val="128"/>
      </rPr>
      <t>新聞図書費</t>
    </r>
  </si>
  <si>
    <r>
      <t>■■■</t>
    </r>
    <r>
      <rPr>
        <sz val="10"/>
        <color theme="1"/>
        <rFont val="ＭＳ Ｐ明朝"/>
        <family val="1"/>
        <charset val="128"/>
      </rPr>
      <t>研修費</t>
    </r>
  </si>
  <si>
    <r>
      <t>■■■</t>
    </r>
    <r>
      <rPr>
        <sz val="10"/>
        <color theme="1"/>
        <rFont val="ＭＳ Ｐ明朝"/>
        <family val="1"/>
        <charset val="128"/>
      </rPr>
      <t>印刷製本費</t>
    </r>
  </si>
  <si>
    <r>
      <t>■■■</t>
    </r>
    <r>
      <rPr>
        <sz val="10"/>
        <color theme="1"/>
        <rFont val="ＭＳ Ｐ明朝"/>
        <family val="1"/>
        <charset val="128"/>
      </rPr>
      <t>燃料費</t>
    </r>
  </si>
  <si>
    <r>
      <t>■■■</t>
    </r>
    <r>
      <rPr>
        <sz val="10"/>
        <color theme="1"/>
        <rFont val="ＭＳ Ｐ明朝"/>
        <family val="1"/>
        <charset val="128"/>
      </rPr>
      <t>車両費</t>
    </r>
  </si>
  <si>
    <r>
      <t>■■■</t>
    </r>
    <r>
      <rPr>
        <sz val="10"/>
        <color theme="1"/>
        <rFont val="ＭＳ Ｐ明朝"/>
        <family val="1"/>
        <charset val="128"/>
      </rPr>
      <t>水道光熱費</t>
    </r>
  </si>
  <si>
    <r>
      <t>■■■</t>
    </r>
    <r>
      <rPr>
        <sz val="10"/>
        <color theme="1"/>
        <rFont val="ＭＳ Ｐ明朝"/>
        <family val="1"/>
        <charset val="128"/>
      </rPr>
      <t>地代家賃</t>
    </r>
  </si>
  <si>
    <r>
      <t>■■■</t>
    </r>
    <r>
      <rPr>
        <sz val="10"/>
        <color theme="1"/>
        <rFont val="ＭＳ Ｐ明朝"/>
        <family val="1"/>
        <charset val="128"/>
      </rPr>
      <t>賃借料</t>
    </r>
  </si>
  <si>
    <r>
      <t>■■■</t>
    </r>
    <r>
      <rPr>
        <sz val="10"/>
        <color theme="1"/>
        <rFont val="ＭＳ Ｐ明朝"/>
        <family val="1"/>
        <charset val="128"/>
      </rPr>
      <t>保険料</t>
    </r>
  </si>
  <si>
    <r>
      <t>■■■</t>
    </r>
    <r>
      <rPr>
        <sz val="10"/>
        <color theme="1"/>
        <rFont val="ＭＳ Ｐ明朝"/>
        <family val="1"/>
        <charset val="128"/>
      </rPr>
      <t>支払手数料</t>
    </r>
  </si>
  <si>
    <r>
      <t>■■■</t>
    </r>
    <r>
      <rPr>
        <sz val="10"/>
        <color theme="1"/>
        <rFont val="ＭＳ Ｐ明朝"/>
        <family val="1"/>
        <charset val="128"/>
      </rPr>
      <t>賞与引当金繰入額</t>
    </r>
  </si>
  <si>
    <r>
      <t>■■■</t>
    </r>
    <r>
      <rPr>
        <sz val="10"/>
        <color theme="1"/>
        <rFont val="ＭＳ Ｐ明朝"/>
        <family val="1"/>
        <charset val="128"/>
      </rPr>
      <t>減価償却費</t>
    </r>
  </si>
  <si>
    <r>
      <t>■■■</t>
    </r>
    <r>
      <rPr>
        <sz val="10"/>
        <color theme="1"/>
        <rFont val="ＭＳ Ｐ明朝"/>
        <family val="1"/>
        <charset val="128"/>
      </rPr>
      <t>雑費</t>
    </r>
  </si>
  <si>
    <r>
      <t>■■■</t>
    </r>
    <r>
      <rPr>
        <sz val="10"/>
        <color theme="1"/>
        <rFont val="ＭＳ Ｐ明朝"/>
        <family val="1"/>
        <charset val="128"/>
      </rPr>
      <t>産直共同購入仕入高</t>
    </r>
  </si>
  <si>
    <r>
      <t>■■■</t>
    </r>
    <r>
      <rPr>
        <sz val="10"/>
        <color theme="1"/>
        <rFont val="ＭＳ Ｐ明朝"/>
        <family val="1"/>
        <charset val="128"/>
      </rPr>
      <t>役員報酬</t>
    </r>
  </si>
  <si>
    <r>
      <t>■■■</t>
    </r>
    <r>
      <rPr>
        <sz val="10"/>
        <color theme="1"/>
        <rFont val="ＭＳ Ｐ明朝"/>
        <family val="1"/>
        <charset val="128"/>
      </rPr>
      <t>会議費</t>
    </r>
  </si>
  <si>
    <r>
      <t>■■■</t>
    </r>
    <r>
      <rPr>
        <sz val="10"/>
        <color theme="1"/>
        <rFont val="ＭＳ Ｐ明朝"/>
        <family val="1"/>
        <charset val="128"/>
      </rPr>
      <t>諸会費</t>
    </r>
  </si>
  <si>
    <r>
      <t>■■■</t>
    </r>
    <r>
      <rPr>
        <sz val="10"/>
        <color theme="1"/>
        <rFont val="ＭＳ Ｐ明朝"/>
        <family val="1"/>
        <charset val="128"/>
      </rPr>
      <t>租税公課</t>
    </r>
  </si>
  <si>
    <r>
      <t>■■■</t>
    </r>
    <r>
      <rPr>
        <sz val="10"/>
        <color theme="1"/>
        <rFont val="ＭＳ Ｐ明朝"/>
        <family val="1"/>
        <charset val="128"/>
      </rPr>
      <t>保守委託料</t>
    </r>
  </si>
  <si>
    <r>
      <t>■</t>
    </r>
    <r>
      <rPr>
        <b/>
        <sz val="10"/>
        <color theme="1"/>
        <rFont val="ＭＳ Ｐゴシック"/>
        <family val="3"/>
        <charset val="128"/>
      </rPr>
      <t>2.経常外増減の部</t>
    </r>
  </si>
  <si>
    <r>
      <t>■■</t>
    </r>
    <r>
      <rPr>
        <b/>
        <sz val="10"/>
        <color theme="1"/>
        <rFont val="ＭＳ Ｐゴシック"/>
        <family val="3"/>
        <charset val="128"/>
      </rPr>
      <t>(1)経常外収益</t>
    </r>
  </si>
  <si>
    <r>
      <t>■■</t>
    </r>
    <r>
      <rPr>
        <b/>
        <sz val="10"/>
        <color theme="1"/>
        <rFont val="ＭＳ Ｐゴシック"/>
        <family val="3"/>
        <charset val="128"/>
      </rPr>
      <t>(2)経常外費用</t>
    </r>
  </si>
  <si>
    <r>
      <t>■■■</t>
    </r>
    <r>
      <rPr>
        <sz val="10"/>
        <color theme="1"/>
        <rFont val="ＭＳ Ｐ明朝"/>
        <family val="1"/>
        <charset val="128"/>
      </rPr>
      <t>法人税、住民税及び事業税</t>
    </r>
  </si>
  <si>
    <r>
      <t>■</t>
    </r>
    <r>
      <rPr>
        <b/>
        <sz val="10"/>
        <color theme="1"/>
        <rFont val="ＭＳ Ｐゴシック"/>
        <family val="3"/>
        <charset val="128"/>
      </rPr>
      <t>正味財産期首残高</t>
    </r>
  </si>
  <si>
    <r>
      <t>■</t>
    </r>
    <r>
      <rPr>
        <b/>
        <sz val="10"/>
        <color theme="1"/>
        <rFont val="ＭＳ Ｐゴシック"/>
        <family val="3"/>
        <charset val="128"/>
      </rPr>
      <t>正味財産期末残高</t>
    </r>
  </si>
  <si>
    <r>
      <t>■■■</t>
    </r>
    <r>
      <rPr>
        <sz val="10"/>
        <color theme="1"/>
        <rFont val="ＭＳ Ｐ明朝"/>
        <family val="1"/>
        <charset val="128"/>
      </rPr>
      <t>受取会費・入会金</t>
    </r>
    <phoneticPr fontId="2"/>
  </si>
  <si>
    <t>第４号議案</t>
    <rPh sb="0" eb="1">
      <t>ダイ</t>
    </rPh>
    <rPh sb="2" eb="3">
      <t>ゴウ</t>
    </rPh>
    <rPh sb="3" eb="5">
      <t>ギアン</t>
    </rPh>
    <phoneticPr fontId="5"/>
  </si>
  <si>
    <r>
      <t>■</t>
    </r>
    <r>
      <rPr>
        <b/>
        <sz val="10"/>
        <color theme="1"/>
        <rFont val="ＭＳ Ｐゴシック"/>
        <family val="3"/>
        <charset val="128"/>
      </rPr>
      <t>1.経常増減の部</t>
    </r>
    <phoneticPr fontId="2"/>
  </si>
  <si>
    <r>
      <t>■</t>
    </r>
    <r>
      <rPr>
        <b/>
        <sz val="10"/>
        <color theme="1"/>
        <rFont val="ＭＳ Ｐゴシック"/>
        <family val="3"/>
        <charset val="128"/>
      </rPr>
      <t>(1)経常収益</t>
    </r>
    <phoneticPr fontId="2"/>
  </si>
  <si>
    <t>100件</t>
    <rPh sb="3" eb="4">
      <t>ケン</t>
    </rPh>
    <phoneticPr fontId="2"/>
  </si>
  <si>
    <r>
      <t>■■■■</t>
    </r>
    <r>
      <rPr>
        <sz val="9"/>
        <color theme="1"/>
        <rFont val="ＭＳ Ｐ明朝"/>
        <family val="1"/>
        <charset val="128"/>
      </rPr>
      <t>居宅・重度訪問、同行援護事業収益</t>
    </r>
  </si>
  <si>
    <r>
      <t>■</t>
    </r>
    <r>
      <rPr>
        <b/>
        <sz val="10"/>
        <color theme="1"/>
        <rFont val="ＭＳ Ｐゴシック"/>
        <family val="3"/>
        <charset val="128"/>
      </rPr>
      <t>(2)経常費用</t>
    </r>
    <phoneticPr fontId="2"/>
  </si>
  <si>
    <t xml:space="preserve">       事業費</t>
    <phoneticPr fontId="2"/>
  </si>
  <si>
    <t>社保事業主負担分</t>
    <rPh sb="0" eb="2">
      <t>シャホ</t>
    </rPh>
    <rPh sb="2" eb="5">
      <t>ジギョウヌシ</t>
    </rPh>
    <rPh sb="5" eb="8">
      <t>フタンブン</t>
    </rPh>
    <phoneticPr fontId="2"/>
  </si>
  <si>
    <t>車検あり</t>
    <rPh sb="0" eb="2">
      <t>シャケン</t>
    </rPh>
    <phoneticPr fontId="2"/>
  </si>
  <si>
    <t>介護・福祉処遇</t>
    <rPh sb="0" eb="2">
      <t>カイゴ</t>
    </rPh>
    <rPh sb="3" eb="5">
      <t>フクシ</t>
    </rPh>
    <rPh sb="5" eb="7">
      <t>ショグウ</t>
    </rPh>
    <phoneticPr fontId="2"/>
  </si>
  <si>
    <r>
      <t>■■</t>
    </r>
    <r>
      <rPr>
        <sz val="10"/>
        <color theme="1"/>
        <rFont val="ＭＳ Ｐゴシック"/>
        <family val="3"/>
        <charset val="128"/>
      </rPr>
      <t>管理費</t>
    </r>
    <phoneticPr fontId="2"/>
  </si>
  <si>
    <t>法人全体経費</t>
    <rPh sb="0" eb="2">
      <t>ホウジン</t>
    </rPh>
    <rPh sb="2" eb="4">
      <t>ゼンタイ</t>
    </rPh>
    <rPh sb="4" eb="6">
      <t>ケイヒ</t>
    </rPh>
    <phoneticPr fontId="2"/>
  </si>
  <si>
    <t>理事長</t>
    <rPh sb="0" eb="3">
      <t>リジチョウ</t>
    </rPh>
    <phoneticPr fontId="2"/>
  </si>
  <si>
    <t>法人労働保険料含む</t>
    <rPh sb="0" eb="2">
      <t>ホウジン</t>
    </rPh>
    <rPh sb="2" eb="4">
      <t>ロウドウ</t>
    </rPh>
    <rPh sb="4" eb="7">
      <t>ホケンリョウ</t>
    </rPh>
    <rPh sb="7" eb="8">
      <t>フク</t>
    </rPh>
    <phoneticPr fontId="2"/>
  </si>
  <si>
    <t>年末活動費含む</t>
    <rPh sb="0" eb="2">
      <t>ネンマツ</t>
    </rPh>
    <rPh sb="2" eb="4">
      <t>カツドウ</t>
    </rPh>
    <rPh sb="4" eb="5">
      <t>ヒ</t>
    </rPh>
    <rPh sb="5" eb="6">
      <t>フク</t>
    </rPh>
    <phoneticPr fontId="2"/>
  </si>
  <si>
    <t>理事会開催経費</t>
    <rPh sb="0" eb="3">
      <t>リジカイ</t>
    </rPh>
    <rPh sb="3" eb="5">
      <t>カイサイ</t>
    </rPh>
    <rPh sb="5" eb="7">
      <t>ケイヒ</t>
    </rPh>
    <phoneticPr fontId="2"/>
  </si>
  <si>
    <t>税理士社労士報酬含む</t>
    <rPh sb="0" eb="3">
      <t>ゼイリシ</t>
    </rPh>
    <rPh sb="3" eb="6">
      <t>シャロウシ</t>
    </rPh>
    <rPh sb="6" eb="8">
      <t>ホウシュウ</t>
    </rPh>
    <rPh sb="8" eb="9">
      <t>フク</t>
    </rPh>
    <phoneticPr fontId="2"/>
  </si>
  <si>
    <t>パソコンソフト保守</t>
    <rPh sb="7" eb="9">
      <t>ホシュ</t>
    </rPh>
    <phoneticPr fontId="2"/>
  </si>
  <si>
    <r>
      <t>■</t>
    </r>
    <r>
      <rPr>
        <b/>
        <sz val="10"/>
        <color theme="1"/>
        <rFont val="ＭＳ Ｐゴシック"/>
        <family val="3"/>
        <charset val="128"/>
      </rPr>
      <t>当期経常増減額(1)-(2)</t>
    </r>
    <phoneticPr fontId="2"/>
  </si>
  <si>
    <t>市都民税</t>
    <rPh sb="0" eb="1">
      <t>シ</t>
    </rPh>
    <rPh sb="1" eb="3">
      <t>トミン</t>
    </rPh>
    <rPh sb="3" eb="4">
      <t>ゼイ</t>
    </rPh>
    <phoneticPr fontId="2"/>
  </si>
  <si>
    <r>
      <t>■</t>
    </r>
    <r>
      <rPr>
        <b/>
        <sz val="10"/>
        <color theme="1"/>
        <rFont val="ＭＳ Ｐゴシック"/>
        <family val="3"/>
        <charset val="128"/>
      </rPr>
      <t>当期経常外増減額(1)-(2)</t>
    </r>
    <rPh sb="5" eb="6">
      <t>ガイ</t>
    </rPh>
    <phoneticPr fontId="2"/>
  </si>
  <si>
    <t xml:space="preserve">   3.他会計振替額</t>
    <phoneticPr fontId="2"/>
  </si>
  <si>
    <r>
      <t>■</t>
    </r>
    <r>
      <rPr>
        <b/>
        <sz val="10"/>
        <color theme="1"/>
        <rFont val="ＭＳ Ｐゴシック"/>
        <family val="3"/>
        <charset val="128"/>
      </rPr>
      <t>当期正味財産増減額1+2+3</t>
    </r>
    <phoneticPr fontId="2"/>
  </si>
  <si>
    <t>85人</t>
    <rPh sb="2" eb="3">
      <t>ニン</t>
    </rPh>
    <phoneticPr fontId="2"/>
  </si>
  <si>
    <r>
      <t>■■■　</t>
    </r>
    <r>
      <rPr>
        <sz val="10"/>
        <color theme="1"/>
        <rFont val="ＭＳ Ｐゴシック"/>
        <family val="3"/>
        <charset val="128"/>
      </rPr>
      <t>受取地方公共団体補助金</t>
    </r>
    <rPh sb="4" eb="6">
      <t>ウケトリ</t>
    </rPh>
    <rPh sb="6" eb="8">
      <t>チホウ</t>
    </rPh>
    <rPh sb="8" eb="10">
      <t>コウキョウ</t>
    </rPh>
    <rPh sb="10" eb="12">
      <t>ダンタイ</t>
    </rPh>
    <rPh sb="12" eb="15">
      <t>ホジョキン</t>
    </rPh>
    <phoneticPr fontId="2"/>
  </si>
  <si>
    <r>
      <t>■■■　</t>
    </r>
    <r>
      <rPr>
        <sz val="10"/>
        <color theme="1"/>
        <rFont val="ＭＳ Ｐゴシック"/>
        <family val="3"/>
        <charset val="128"/>
      </rPr>
      <t>受取民間助成金等</t>
    </r>
    <rPh sb="6" eb="8">
      <t>ミンカン</t>
    </rPh>
    <phoneticPr fontId="2"/>
  </si>
  <si>
    <t>ボランティア慰労</t>
    <rPh sb="6" eb="8">
      <t>イロウ</t>
    </rPh>
    <phoneticPr fontId="2"/>
  </si>
  <si>
    <t>ヘルパー慰労</t>
    <rPh sb="4" eb="6">
      <t>イロウ</t>
    </rPh>
    <phoneticPr fontId="2"/>
  </si>
  <si>
    <t>本部従事者3名</t>
    <rPh sb="0" eb="2">
      <t>ホンブ</t>
    </rPh>
    <rPh sb="2" eb="4">
      <t>ジュウジ</t>
    </rPh>
    <rPh sb="4" eb="5">
      <t>シャ</t>
    </rPh>
    <rPh sb="6" eb="7">
      <t>メイ</t>
    </rPh>
    <phoneticPr fontId="2"/>
  </si>
  <si>
    <t>13000食</t>
    <rPh sb="5" eb="6">
      <t>ショク</t>
    </rPh>
    <phoneticPr fontId="2"/>
  </si>
  <si>
    <t>八王子市配食8千食以上</t>
    <rPh sb="0" eb="4">
      <t>ハチオウジシ</t>
    </rPh>
    <rPh sb="4" eb="5">
      <t>ハイ</t>
    </rPh>
    <rPh sb="5" eb="6">
      <t>ショク</t>
    </rPh>
    <rPh sb="7" eb="8">
      <t>セン</t>
    </rPh>
    <rPh sb="8" eb="9">
      <t>ショク</t>
    </rPh>
    <rPh sb="9" eb="11">
      <t>イジョウ</t>
    </rPh>
    <phoneticPr fontId="2"/>
  </si>
  <si>
    <t>車両・ｺﾝﾍﾞｯｸ等</t>
    <rPh sb="0" eb="2">
      <t>シャリョウ</t>
    </rPh>
    <rPh sb="9" eb="10">
      <t>ナド</t>
    </rPh>
    <phoneticPr fontId="2"/>
  </si>
  <si>
    <t>消費税・車両税</t>
    <rPh sb="0" eb="3">
      <t>ショウヒゼイ</t>
    </rPh>
    <rPh sb="4" eb="6">
      <t>シャリョウ</t>
    </rPh>
    <rPh sb="6" eb="7">
      <t>ゼイ</t>
    </rPh>
    <phoneticPr fontId="2"/>
  </si>
  <si>
    <t>配食サービス</t>
    <rPh sb="0" eb="1">
      <t>ハイ</t>
    </rPh>
    <rPh sb="1" eb="2">
      <t>ショク</t>
    </rPh>
    <phoneticPr fontId="2"/>
  </si>
  <si>
    <t>資格取得研修補助</t>
    <rPh sb="0" eb="2">
      <t>シカク</t>
    </rPh>
    <rPh sb="2" eb="4">
      <t>シュトク</t>
    </rPh>
    <rPh sb="4" eb="6">
      <t>ケンシュウ</t>
    </rPh>
    <rPh sb="6" eb="8">
      <t>ホジョ</t>
    </rPh>
    <phoneticPr fontId="2"/>
  </si>
  <si>
    <t>配達経費ガソリン代</t>
    <rPh sb="0" eb="2">
      <t>ハイタツ</t>
    </rPh>
    <rPh sb="2" eb="4">
      <t>ケイヒ</t>
    </rPh>
    <rPh sb="8" eb="9">
      <t>ダイ</t>
    </rPh>
    <phoneticPr fontId="2"/>
  </si>
  <si>
    <t>八王子介護連絡協議会</t>
    <rPh sb="0" eb="3">
      <t>ハチオウジ</t>
    </rPh>
    <rPh sb="3" eb="5">
      <t>カイゴ</t>
    </rPh>
    <rPh sb="5" eb="7">
      <t>レンラク</t>
    </rPh>
    <rPh sb="7" eb="10">
      <t>キョウギカイ</t>
    </rPh>
    <phoneticPr fontId="2"/>
  </si>
  <si>
    <t>主に処遇改善一時金</t>
    <rPh sb="0" eb="1">
      <t>オモ</t>
    </rPh>
    <rPh sb="2" eb="4">
      <t>ショグウ</t>
    </rPh>
    <rPh sb="4" eb="6">
      <t>カイゼン</t>
    </rPh>
    <rPh sb="6" eb="9">
      <t>イチジキン</t>
    </rPh>
    <phoneticPr fontId="2"/>
  </si>
  <si>
    <t>社会福祉総合保険</t>
    <rPh sb="0" eb="2">
      <t>シャカイ</t>
    </rPh>
    <rPh sb="2" eb="4">
      <t>フクシ</t>
    </rPh>
    <rPh sb="4" eb="6">
      <t>ソウゴウ</t>
    </rPh>
    <rPh sb="6" eb="8">
      <t>ホケン</t>
    </rPh>
    <phoneticPr fontId="2"/>
  </si>
  <si>
    <t>配食ボラ</t>
    <rPh sb="0" eb="1">
      <t>ハイ</t>
    </rPh>
    <rPh sb="1" eb="2">
      <t>ショク</t>
    </rPh>
    <phoneticPr fontId="2"/>
  </si>
  <si>
    <t>郵便代・電話代</t>
    <rPh sb="0" eb="2">
      <t>ユウビン</t>
    </rPh>
    <rPh sb="2" eb="3">
      <t>ダイ</t>
    </rPh>
    <rPh sb="4" eb="7">
      <t>デンワダイ</t>
    </rPh>
    <phoneticPr fontId="2"/>
  </si>
  <si>
    <t>事業備品</t>
    <rPh sb="0" eb="2">
      <t>ジギョウ</t>
    </rPh>
    <rPh sb="2" eb="4">
      <t>ビヒン</t>
    </rPh>
    <phoneticPr fontId="2"/>
  </si>
  <si>
    <t>事務消耗品</t>
    <rPh sb="0" eb="2">
      <t>ジム</t>
    </rPh>
    <rPh sb="2" eb="4">
      <t>ショウモウ</t>
    </rPh>
    <rPh sb="4" eb="5">
      <t>ヒン</t>
    </rPh>
    <phoneticPr fontId="2"/>
  </si>
  <si>
    <t>参考図書</t>
    <rPh sb="0" eb="2">
      <t>サンコウ</t>
    </rPh>
    <rPh sb="2" eb="4">
      <t>トショ</t>
    </rPh>
    <phoneticPr fontId="2"/>
  </si>
  <si>
    <t>ｺﾋﾟｰ代</t>
    <rPh sb="4" eb="5">
      <t>ダイ</t>
    </rPh>
    <phoneticPr fontId="2"/>
  </si>
  <si>
    <t>電気・ガス・水道</t>
    <rPh sb="0" eb="2">
      <t>デンキ</t>
    </rPh>
    <rPh sb="6" eb="8">
      <t>スイドウ</t>
    </rPh>
    <phoneticPr fontId="2"/>
  </si>
  <si>
    <t>101号・厨房</t>
    <rPh sb="3" eb="4">
      <t>ゴウ</t>
    </rPh>
    <rPh sb="5" eb="7">
      <t>チュウボウ</t>
    </rPh>
    <phoneticPr fontId="2"/>
  </si>
  <si>
    <t>駐車場・ﾊﾟｿｺﾝﾘｰｽ</t>
    <rPh sb="0" eb="3">
      <t>チュウシャジョウ</t>
    </rPh>
    <phoneticPr fontId="2"/>
  </si>
  <si>
    <t>火災保険</t>
    <rPh sb="0" eb="2">
      <t>カサイ</t>
    </rPh>
    <rPh sb="2" eb="4">
      <t>ホケン</t>
    </rPh>
    <phoneticPr fontId="2"/>
  </si>
  <si>
    <t>出張旅費</t>
    <rPh sb="0" eb="2">
      <t>シュッチョウ</t>
    </rPh>
    <rPh sb="2" eb="4">
      <t>リョヒ</t>
    </rPh>
    <phoneticPr fontId="2"/>
  </si>
  <si>
    <r>
      <t>■■■　</t>
    </r>
    <r>
      <rPr>
        <sz val="10"/>
        <color theme="1"/>
        <rFont val="ＭＳ Ｐゴシック"/>
        <family val="3"/>
        <charset val="128"/>
      </rPr>
      <t>受取国庫補助金</t>
    </r>
    <rPh sb="6" eb="8">
      <t>コッコ</t>
    </rPh>
    <rPh sb="8" eb="11">
      <t>ホジョキン</t>
    </rPh>
    <phoneticPr fontId="2"/>
  </si>
  <si>
    <t>短時間正社員助成</t>
    <rPh sb="0" eb="6">
      <t>タンジカンセイシャイン</t>
    </rPh>
    <rPh sb="6" eb="8">
      <t>ジョセイ</t>
    </rPh>
    <phoneticPr fontId="2"/>
  </si>
  <si>
    <r>
      <t>■■■■</t>
    </r>
    <r>
      <rPr>
        <sz val="9"/>
        <color theme="1"/>
        <rFont val="ＭＳ Ｐ明朝"/>
        <family val="1"/>
        <charset val="128"/>
      </rPr>
      <t>助け合いヘルパー派遣事業収益</t>
    </r>
  </si>
  <si>
    <t>民医連新聞購読</t>
    <rPh sb="0" eb="1">
      <t>タミ</t>
    </rPh>
    <rPh sb="1" eb="2">
      <t>イ</t>
    </rPh>
    <rPh sb="2" eb="3">
      <t>レン</t>
    </rPh>
    <rPh sb="3" eb="5">
      <t>シンブン</t>
    </rPh>
    <rPh sb="5" eb="7">
      <t>コウドク</t>
    </rPh>
    <phoneticPr fontId="2"/>
  </si>
  <si>
    <t>2017年度　活動予算書（案）</t>
    <rPh sb="4" eb="6">
      <t>ネンド</t>
    </rPh>
    <rPh sb="9" eb="11">
      <t>ヨサン</t>
    </rPh>
    <rPh sb="13" eb="14">
      <t>アン</t>
    </rPh>
    <phoneticPr fontId="5"/>
  </si>
  <si>
    <t>2017年 1 月 1 日 から2017 年 12 月 31 日 まで</t>
    <phoneticPr fontId="2"/>
  </si>
  <si>
    <t>月750Ｈ</t>
    <rPh sb="0" eb="1">
      <t>ツキ</t>
    </rPh>
    <phoneticPr fontId="2"/>
  </si>
  <si>
    <t>要介護40人予防15人</t>
    <rPh sb="0" eb="3">
      <t>ヨウカイゴ</t>
    </rPh>
    <rPh sb="5" eb="6">
      <t>ニン</t>
    </rPh>
    <rPh sb="6" eb="8">
      <t>ヨボウ</t>
    </rPh>
    <rPh sb="10" eb="11">
      <t>ニン</t>
    </rPh>
    <phoneticPr fontId="2"/>
  </si>
  <si>
    <t>月370Ｈ</t>
    <rPh sb="0" eb="1">
      <t>ツキ</t>
    </rPh>
    <phoneticPr fontId="2"/>
  </si>
  <si>
    <t>月180Ｈ</t>
    <rPh sb="0" eb="1">
      <t>ツキ</t>
    </rPh>
    <phoneticPr fontId="2"/>
  </si>
  <si>
    <t>常勤1.5名非常勤1名</t>
    <rPh sb="0" eb="2">
      <t>ジョウキン</t>
    </rPh>
    <rPh sb="5" eb="6">
      <t>メイ</t>
    </rPh>
    <rPh sb="6" eb="9">
      <t>ヒジョウキン</t>
    </rPh>
    <rPh sb="10" eb="11">
      <t>メイ</t>
    </rPh>
    <phoneticPr fontId="2"/>
  </si>
  <si>
    <t>科目存置</t>
    <rPh sb="0" eb="2">
      <t>カモク</t>
    </rPh>
    <rPh sb="2" eb="4">
      <t>ソンチ</t>
    </rPh>
    <phoneticPr fontId="2"/>
  </si>
  <si>
    <t>常勤5.5名非常勤40名</t>
    <rPh sb="0" eb="2">
      <t>ジョウキン</t>
    </rPh>
    <rPh sb="5" eb="6">
      <t>メイ</t>
    </rPh>
    <rPh sb="6" eb="9">
      <t>ヒジョウキン</t>
    </rPh>
    <rPh sb="11" eb="12">
      <t>メイ</t>
    </rPh>
    <phoneticPr fontId="2"/>
  </si>
  <si>
    <t>退職共済5.5名</t>
    <rPh sb="0" eb="2">
      <t>タイショク</t>
    </rPh>
    <rPh sb="2" eb="4">
      <t>キョウサイ</t>
    </rPh>
    <rPh sb="7" eb="8">
      <t>メイ</t>
    </rPh>
    <phoneticPr fontId="2"/>
  </si>
  <si>
    <t>常勤1.5名</t>
    <rPh sb="0" eb="2">
      <t>ジョウキン</t>
    </rPh>
    <rPh sb="5" eb="6">
      <t>メイ</t>
    </rPh>
    <phoneticPr fontId="2"/>
  </si>
  <si>
    <t>フェスタ負担金含む</t>
    <rPh sb="4" eb="7">
      <t>フタンキン</t>
    </rPh>
    <rPh sb="7" eb="8">
      <t>フク</t>
    </rPh>
    <phoneticPr fontId="2"/>
  </si>
  <si>
    <t>月50Ｈ</t>
    <rPh sb="0" eb="1">
      <t>ツキ</t>
    </rPh>
    <phoneticPr fontId="2"/>
  </si>
  <si>
    <r>
      <t>■■■</t>
    </r>
    <r>
      <rPr>
        <sz val="10"/>
        <color theme="1"/>
        <rFont val="ＭＳ Ｐ明朝"/>
        <family val="1"/>
        <charset val="128"/>
      </rPr>
      <t>その他収益</t>
    </r>
    <phoneticPr fontId="2"/>
  </si>
  <si>
    <t>八王子市配食1万食以上</t>
    <rPh sb="0" eb="4">
      <t>ハチオウジシ</t>
    </rPh>
    <rPh sb="4" eb="5">
      <t>ハイ</t>
    </rPh>
    <rPh sb="5" eb="6">
      <t>ショク</t>
    </rPh>
    <rPh sb="8" eb="9">
      <t>ショク</t>
    </rPh>
    <rPh sb="9" eb="11">
      <t>イジョウ</t>
    </rPh>
    <phoneticPr fontId="2"/>
  </si>
  <si>
    <t>介護福祉士取得支援助成</t>
    <rPh sb="0" eb="2">
      <t>カイゴ</t>
    </rPh>
    <rPh sb="2" eb="5">
      <t>フクシシ</t>
    </rPh>
    <rPh sb="5" eb="7">
      <t>シュトク</t>
    </rPh>
    <rPh sb="7" eb="9">
      <t>シエン</t>
    </rPh>
    <rPh sb="9" eb="11">
      <t>ジョセイ</t>
    </rPh>
    <phoneticPr fontId="2"/>
  </si>
  <si>
    <t>要介護35人予防20人</t>
    <rPh sb="0" eb="3">
      <t>ヨウカイゴ</t>
    </rPh>
    <rPh sb="5" eb="6">
      <t>ニン</t>
    </rPh>
    <rPh sb="6" eb="8">
      <t>ヨボウ</t>
    </rPh>
    <rPh sb="10" eb="11">
      <t>ニン</t>
    </rPh>
    <phoneticPr fontId="2"/>
  </si>
  <si>
    <t>雇用保険関係助成金</t>
    <rPh sb="0" eb="2">
      <t>コヨウ</t>
    </rPh>
    <rPh sb="2" eb="4">
      <t>ホケン</t>
    </rPh>
    <rPh sb="4" eb="6">
      <t>カンケイ</t>
    </rPh>
    <rPh sb="6" eb="9">
      <t>ジョセイキン</t>
    </rPh>
    <phoneticPr fontId="2"/>
  </si>
  <si>
    <t>車両税</t>
    <rPh sb="0" eb="2">
      <t>シャリョウ</t>
    </rPh>
    <rPh sb="2" eb="3">
      <t>ゼイ</t>
    </rPh>
    <phoneticPr fontId="2"/>
  </si>
  <si>
    <t>月730Ｈ</t>
    <rPh sb="0" eb="1">
      <t>ツキ</t>
    </rPh>
    <phoneticPr fontId="2"/>
  </si>
  <si>
    <t>月410Ｈ</t>
    <rPh sb="0" eb="1">
      <t>ツキ</t>
    </rPh>
    <phoneticPr fontId="2"/>
  </si>
  <si>
    <t>月160Ｈ</t>
    <rPh sb="0" eb="1">
      <t>ツキ</t>
    </rPh>
    <phoneticPr fontId="2"/>
  </si>
  <si>
    <t>法人管理経費</t>
    <rPh sb="0" eb="2">
      <t>ホウジン</t>
    </rPh>
    <rPh sb="2" eb="4">
      <t>カンリ</t>
    </rPh>
    <rPh sb="4" eb="6">
      <t>ケイヒ</t>
    </rPh>
    <phoneticPr fontId="2"/>
  </si>
  <si>
    <t>月45Ｈ</t>
    <rPh sb="0" eb="1">
      <t>ツキ</t>
    </rPh>
    <phoneticPr fontId="2"/>
  </si>
  <si>
    <t>実績</t>
    <rPh sb="0" eb="2">
      <t>ジッセキ</t>
    </rPh>
    <phoneticPr fontId="2"/>
  </si>
  <si>
    <t>健康診断・ヘルパー慰労</t>
    <rPh sb="0" eb="2">
      <t>ケンコウ</t>
    </rPh>
    <rPh sb="2" eb="4">
      <t>シンダン</t>
    </rPh>
    <rPh sb="9" eb="11">
      <t>イロウ</t>
    </rPh>
    <phoneticPr fontId="2"/>
  </si>
  <si>
    <t>互助会・ボラ慰労</t>
    <rPh sb="0" eb="3">
      <t>ゴジョカイ</t>
    </rPh>
    <rPh sb="6" eb="8">
      <t>イロウ</t>
    </rPh>
    <phoneticPr fontId="2"/>
  </si>
  <si>
    <t>地域交流負担金含む</t>
    <rPh sb="0" eb="2">
      <t>チイキ</t>
    </rPh>
    <rPh sb="2" eb="4">
      <t>コウリュウ</t>
    </rPh>
    <rPh sb="4" eb="7">
      <t>フタンキン</t>
    </rPh>
    <rPh sb="7" eb="8">
      <t>フク</t>
    </rPh>
    <phoneticPr fontId="2"/>
  </si>
  <si>
    <t>機関紙購読</t>
    <rPh sb="0" eb="3">
      <t>キカンシ</t>
    </rPh>
    <rPh sb="3" eb="5">
      <t>コウドク</t>
    </rPh>
    <phoneticPr fontId="2"/>
  </si>
  <si>
    <t>本部ボラ</t>
    <rPh sb="0" eb="2">
      <t>ホンブ</t>
    </rPh>
    <phoneticPr fontId="2"/>
  </si>
  <si>
    <t>本部ボラ・年末活動費含</t>
    <rPh sb="0" eb="2">
      <t>ホンブ</t>
    </rPh>
    <rPh sb="5" eb="7">
      <t>ネンマツ</t>
    </rPh>
    <rPh sb="7" eb="9">
      <t>カツドウ</t>
    </rPh>
    <rPh sb="9" eb="10">
      <t>ヒ</t>
    </rPh>
    <rPh sb="10" eb="11">
      <t>フク</t>
    </rPh>
    <phoneticPr fontId="2"/>
  </si>
  <si>
    <t>150件</t>
    <rPh sb="3" eb="4">
      <t>ケン</t>
    </rPh>
    <phoneticPr fontId="2"/>
  </si>
  <si>
    <t>2018年度　活動予算書（案）</t>
    <rPh sb="4" eb="6">
      <t>ネンド</t>
    </rPh>
    <rPh sb="9" eb="11">
      <t>ヨサン</t>
    </rPh>
    <rPh sb="13" eb="14">
      <t>アン</t>
    </rPh>
    <phoneticPr fontId="5"/>
  </si>
  <si>
    <t>2018年 1 月 1 日 から2018 年 12 月 31 日 まで</t>
    <phoneticPr fontId="2"/>
  </si>
  <si>
    <t>月10万円</t>
    <rPh sb="0" eb="1">
      <t>ツキ</t>
    </rPh>
    <rPh sb="3" eb="5">
      <t>マンエン</t>
    </rPh>
    <phoneticPr fontId="2"/>
  </si>
  <si>
    <t>月6万円</t>
    <rPh sb="0" eb="1">
      <t>ツキ</t>
    </rPh>
    <rPh sb="2" eb="3">
      <t>マン</t>
    </rPh>
    <rPh sb="3" eb="4">
      <t>エン</t>
    </rPh>
    <phoneticPr fontId="2"/>
  </si>
  <si>
    <t>理事会・総会経費</t>
    <rPh sb="0" eb="3">
      <t>リジカイ</t>
    </rPh>
    <rPh sb="4" eb="6">
      <t>ソウカイ</t>
    </rPh>
    <rPh sb="6" eb="8">
      <t>ケイヒ</t>
    </rPh>
    <phoneticPr fontId="2"/>
  </si>
  <si>
    <t>管理負担金</t>
    <rPh sb="0" eb="2">
      <t>カンリ</t>
    </rPh>
    <rPh sb="2" eb="5">
      <t>フタンキン</t>
    </rPh>
    <phoneticPr fontId="2"/>
  </si>
  <si>
    <t>書式第１０号（法第１０条・第２５条関係）　　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3" eb="14">
      <t>ダイ</t>
    </rPh>
    <rPh sb="16" eb="17">
      <t>ジョウ</t>
    </rPh>
    <rPh sb="17" eb="19">
      <t>カンケイ</t>
    </rPh>
    <phoneticPr fontId="5"/>
  </si>
  <si>
    <t>（単位：円）</t>
    <rPh sb="1" eb="3">
      <t>タンイ</t>
    </rPh>
    <rPh sb="4" eb="5">
      <t>エン</t>
    </rPh>
    <phoneticPr fontId="5"/>
  </si>
  <si>
    <t>科目</t>
    <rPh sb="0" eb="2">
      <t>カモク</t>
    </rPh>
    <phoneticPr fontId="5"/>
  </si>
  <si>
    <t>特定非営利活動に係る事業</t>
    <rPh sb="0" eb="2">
      <t>トクテイ</t>
    </rPh>
    <rPh sb="2" eb="5">
      <t>ヒエイリ</t>
    </rPh>
    <rPh sb="5" eb="7">
      <t>カツドウ</t>
    </rPh>
    <rPh sb="8" eb="9">
      <t>カカ</t>
    </rPh>
    <rPh sb="10" eb="12">
      <t>ジギョウ</t>
    </rPh>
    <phoneticPr fontId="5"/>
  </si>
  <si>
    <t>その他の事業</t>
    <rPh sb="2" eb="3">
      <t>ホカ</t>
    </rPh>
    <rPh sb="4" eb="6">
      <t>ジギョウ</t>
    </rPh>
    <phoneticPr fontId="5"/>
  </si>
  <si>
    <t>合計</t>
    <rPh sb="0" eb="2">
      <t>ゴウケイ</t>
    </rPh>
    <phoneticPr fontId="5"/>
  </si>
  <si>
    <t>Ⅰ　経常収益</t>
    <rPh sb="2" eb="4">
      <t>ケイジョウ</t>
    </rPh>
    <rPh sb="4" eb="6">
      <t>シュウエキ</t>
    </rPh>
    <phoneticPr fontId="5"/>
  </si>
  <si>
    <t>１　受取会費</t>
    <rPh sb="2" eb="4">
      <t>ウケトリ</t>
    </rPh>
    <rPh sb="4" eb="6">
      <t>カイヒ</t>
    </rPh>
    <phoneticPr fontId="5"/>
  </si>
  <si>
    <t>２　受取寄附金</t>
    <rPh sb="2" eb="4">
      <t>ウケトリ</t>
    </rPh>
    <rPh sb="4" eb="7">
      <t>キフキン</t>
    </rPh>
    <phoneticPr fontId="5"/>
  </si>
  <si>
    <t>３　受取助成金等</t>
    <rPh sb="2" eb="4">
      <t>ウケトリ</t>
    </rPh>
    <rPh sb="4" eb="7">
      <t>ジョセイキン</t>
    </rPh>
    <rPh sb="7" eb="8">
      <t>トウ</t>
    </rPh>
    <phoneticPr fontId="5"/>
  </si>
  <si>
    <t>４　事業収益</t>
    <rPh sb="2" eb="4">
      <t>ジギョウ</t>
    </rPh>
    <rPh sb="4" eb="6">
      <t>シュウエキ</t>
    </rPh>
    <phoneticPr fontId="5"/>
  </si>
  <si>
    <t>５　その他収益</t>
    <rPh sb="4" eb="5">
      <t>タ</t>
    </rPh>
    <rPh sb="5" eb="7">
      <t>シュウエキ</t>
    </rPh>
    <phoneticPr fontId="5"/>
  </si>
  <si>
    <t>受取利息</t>
    <rPh sb="0" eb="2">
      <t>ウケトリ</t>
    </rPh>
    <rPh sb="2" eb="4">
      <t>リソク</t>
    </rPh>
    <phoneticPr fontId="5"/>
  </si>
  <si>
    <t>経常収益計</t>
    <rPh sb="0" eb="2">
      <t>ケイジョウ</t>
    </rPh>
    <rPh sb="2" eb="4">
      <t>シュウエキ</t>
    </rPh>
    <rPh sb="4" eb="5">
      <t>ケイ</t>
    </rPh>
    <phoneticPr fontId="5"/>
  </si>
  <si>
    <t>Ⅱ　経常費用</t>
    <rPh sb="2" eb="4">
      <t>ケイジョウ</t>
    </rPh>
    <rPh sb="4" eb="6">
      <t>ヒヨウ</t>
    </rPh>
    <phoneticPr fontId="5"/>
  </si>
  <si>
    <t>１　事業費</t>
    <rPh sb="2" eb="5">
      <t>ジギョウヒ</t>
    </rPh>
    <phoneticPr fontId="5"/>
  </si>
  <si>
    <t>(1)人件費</t>
    <rPh sb="3" eb="5">
      <t>ジンケン</t>
    </rPh>
    <rPh sb="5" eb="6">
      <t>ヒ</t>
    </rPh>
    <phoneticPr fontId="5"/>
  </si>
  <si>
    <t>給料手当</t>
    <rPh sb="0" eb="2">
      <t>キュウリョウ</t>
    </rPh>
    <rPh sb="2" eb="4">
      <t>テア</t>
    </rPh>
    <phoneticPr fontId="5"/>
  </si>
  <si>
    <t>退職給付費用</t>
    <rPh sb="0" eb="2">
      <t>タイショク</t>
    </rPh>
    <rPh sb="2" eb="4">
      <t>キュウフ</t>
    </rPh>
    <rPh sb="4" eb="6">
      <t>ヒヨウ</t>
    </rPh>
    <phoneticPr fontId="5"/>
  </si>
  <si>
    <t>福利厚生費</t>
    <rPh sb="0" eb="2">
      <t>フクリ</t>
    </rPh>
    <rPh sb="2" eb="5">
      <t>コウセイヒ</t>
    </rPh>
    <phoneticPr fontId="5"/>
  </si>
  <si>
    <t>人件費計</t>
    <rPh sb="0" eb="3">
      <t>ジンケンヒ</t>
    </rPh>
    <rPh sb="3" eb="4">
      <t>ケイ</t>
    </rPh>
    <phoneticPr fontId="5"/>
  </si>
  <si>
    <t>(2)その他経費</t>
    <rPh sb="5" eb="6">
      <t>ホカ</t>
    </rPh>
    <rPh sb="6" eb="8">
      <t>ケイヒ</t>
    </rPh>
    <phoneticPr fontId="5"/>
  </si>
  <si>
    <t>会議費</t>
    <rPh sb="0" eb="3">
      <t>カイギヒ</t>
    </rPh>
    <phoneticPr fontId="2"/>
  </si>
  <si>
    <t>旅費交通費</t>
    <rPh sb="0" eb="2">
      <t>リョヒ</t>
    </rPh>
    <rPh sb="2" eb="5">
      <t>コウツウヒ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</si>
  <si>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</si>
  <si>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</si>
  <si>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その他経費計</t>
    <rPh sb="2" eb="3">
      <t>ホカ</t>
    </rPh>
    <rPh sb="3" eb="5">
      <t>ケイヒ</t>
    </rPh>
    <rPh sb="5" eb="6">
      <t>ケイ</t>
    </rPh>
    <phoneticPr fontId="5"/>
  </si>
  <si>
    <t>事業費計</t>
    <rPh sb="0" eb="3">
      <t>ジギョウヒ</t>
    </rPh>
    <rPh sb="3" eb="4">
      <t>ケイ</t>
    </rPh>
    <phoneticPr fontId="5"/>
  </si>
  <si>
    <t>２　管理費</t>
    <rPh sb="2" eb="5">
      <t>カンリヒ</t>
    </rPh>
    <phoneticPr fontId="5"/>
  </si>
  <si>
    <t>消耗品費</t>
    <rPh sb="0" eb="2">
      <t>ショウモウ</t>
    </rPh>
    <rPh sb="2" eb="3">
      <t>ヒン</t>
    </rPh>
    <rPh sb="3" eb="4">
      <t>ヒ</t>
    </rPh>
    <phoneticPr fontId="2"/>
  </si>
  <si>
    <t>水道光熱費</t>
    <rPh sb="0" eb="2">
      <t>スイドウ</t>
    </rPh>
    <rPh sb="2" eb="5">
      <t>コウネツヒ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</si>
  <si>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</si>
  <si>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地代家賃</t>
    <rPh sb="0" eb="2">
      <t>チダイ</t>
    </rPh>
    <rPh sb="2" eb="4">
      <t>ヤチン</t>
    </rPh>
    <phoneticPr fontId="2"/>
  </si>
  <si>
    <t>管理費計</t>
    <rPh sb="0" eb="3">
      <t>カンリヒ</t>
    </rPh>
    <rPh sb="3" eb="4">
      <t>ケイ</t>
    </rPh>
    <phoneticPr fontId="5"/>
  </si>
  <si>
    <t>経常費用計</t>
    <rPh sb="0" eb="2">
      <t>ケイジョウ</t>
    </rPh>
    <rPh sb="2" eb="4">
      <t>ヒヨウ</t>
    </rPh>
    <rPh sb="4" eb="5">
      <t>ケイ</t>
    </rPh>
    <phoneticPr fontId="5"/>
  </si>
  <si>
    <t>当期経常増減額</t>
    <rPh sb="0" eb="2">
      <t>トウキ</t>
    </rPh>
    <rPh sb="2" eb="4">
      <t>ケイジョウ</t>
    </rPh>
    <rPh sb="4" eb="6">
      <t>ゾウゲン</t>
    </rPh>
    <rPh sb="6" eb="7">
      <t>ガク</t>
    </rPh>
    <phoneticPr fontId="5"/>
  </si>
  <si>
    <t>Ⅲ　経常外収益</t>
    <rPh sb="2" eb="4">
      <t>ケイジョウ</t>
    </rPh>
    <rPh sb="4" eb="5">
      <t>ガイ</t>
    </rPh>
    <rPh sb="5" eb="7">
      <t>シュウエキ</t>
    </rPh>
    <phoneticPr fontId="5"/>
  </si>
  <si>
    <t>　　</t>
    <phoneticPr fontId="5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</si>
  <si>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5"/>
  </si>
  <si>
    <t>Ⅳ　経常外費用</t>
    <rPh sb="2" eb="4">
      <t>ケイジョウ</t>
    </rPh>
    <rPh sb="4" eb="5">
      <t>ガイ</t>
    </rPh>
    <rPh sb="5" eb="7">
      <t>ヒヨウ</t>
    </rPh>
    <phoneticPr fontId="5"/>
  </si>
  <si>
    <t>　</t>
    <phoneticPr fontId="5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</si>
  <si>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5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</si>
  <si>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5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</si>
  <si>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1">
      <t>ジギョウ</t>
    </rPh>
    <rPh sb="11" eb="12">
      <t>ゼイ</t>
    </rPh>
    <phoneticPr fontId="5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</si>
  <si>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5"/>
  </si>
  <si>
    <t>　　次期繰越収支差額</t>
    <rPh sb="2" eb="4">
      <t>ジキ</t>
    </rPh>
    <rPh sb="4" eb="6">
      <t>クリコシ</t>
    </rPh>
    <rPh sb="6" eb="8">
      <t>シュウシ</t>
    </rPh>
    <rPh sb="8" eb="10">
      <t>サガク</t>
    </rPh>
    <phoneticPr fontId="5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</si>
  <si>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5"/>
  </si>
  <si>
    <t>.</t>
    <phoneticPr fontId="5"/>
  </si>
  <si>
    <t>　平成30年度　　活動予算書</t>
    <rPh sb="1" eb="3">
      <t>ヘイセイ</t>
    </rPh>
    <rPh sb="5" eb="7">
      <t>ネンド</t>
    </rPh>
    <rPh sb="9" eb="11">
      <t>カツドウ</t>
    </rPh>
    <rPh sb="11" eb="14">
      <t>ヨサンショ</t>
    </rPh>
    <phoneticPr fontId="5"/>
  </si>
  <si>
    <t>　　平成30年　1月　1日から　  　平成30年12月31日まで</t>
    <rPh sb="2" eb="4">
      <t>ヘイセイ</t>
    </rPh>
    <rPh sb="6" eb="7">
      <t>ネン</t>
    </rPh>
    <rPh sb="9" eb="10">
      <t>ガツ</t>
    </rPh>
    <rPh sb="12" eb="13">
      <t>ニチ</t>
    </rPh>
    <rPh sb="19" eb="21">
      <t>ヘイセイ</t>
    </rPh>
    <rPh sb="23" eb="24">
      <t>ネン</t>
    </rPh>
    <rPh sb="26" eb="27">
      <t>ガツ</t>
    </rPh>
    <rPh sb="29" eb="30">
      <t>ニチ</t>
    </rPh>
    <phoneticPr fontId="5"/>
  </si>
  <si>
    <t>特定非営利活動法人　ゆぎの里</t>
    <rPh sb="0" eb="2">
      <t>トクテイ</t>
    </rPh>
    <rPh sb="2" eb="5">
      <t>ヒエイリ</t>
    </rPh>
    <rPh sb="5" eb="7">
      <t>カツドウ</t>
    </rPh>
    <rPh sb="7" eb="9">
      <t>ホウジン</t>
    </rPh>
    <rPh sb="13" eb="14">
      <t>サト</t>
    </rPh>
    <phoneticPr fontId="5"/>
  </si>
  <si>
    <t>受取会費・入会金</t>
    <rPh sb="0" eb="2">
      <t>ウケトリ</t>
    </rPh>
    <rPh sb="2" eb="4">
      <t>カイヒ</t>
    </rPh>
    <rPh sb="5" eb="8">
      <t>ニュウカイキン</t>
    </rPh>
    <phoneticPr fontId="5"/>
  </si>
  <si>
    <t>受取地方公共団体補助金</t>
    <rPh sb="0" eb="2">
      <t>ウケトリ</t>
    </rPh>
    <rPh sb="2" eb="4">
      <t>チホウ</t>
    </rPh>
    <rPh sb="4" eb="6">
      <t>コウキョウ</t>
    </rPh>
    <rPh sb="6" eb="8">
      <t>ダンタイ</t>
    </rPh>
    <rPh sb="8" eb="11">
      <t>ホジョキン</t>
    </rPh>
    <phoneticPr fontId="5"/>
  </si>
  <si>
    <t>受取国庫補助金</t>
  </si>
  <si>
    <t>受取民間助成金等</t>
    <phoneticPr fontId="5"/>
  </si>
  <si>
    <t>配食サービス事業収益</t>
    <phoneticPr fontId="2"/>
  </si>
  <si>
    <t>助け合いヘルパー派遣事業収益</t>
    <phoneticPr fontId="2"/>
  </si>
  <si>
    <t>介護保険事業収益</t>
    <phoneticPr fontId="2"/>
  </si>
  <si>
    <t>居宅・重度訪問、同行援護事業収益</t>
    <phoneticPr fontId="2"/>
  </si>
  <si>
    <t>移動支援事業収益</t>
    <phoneticPr fontId="2"/>
  </si>
  <si>
    <t>居宅介護支援事業収益</t>
    <phoneticPr fontId="2"/>
  </si>
  <si>
    <t>産直共同購入事業収益</t>
    <phoneticPr fontId="2"/>
  </si>
  <si>
    <t>雑収益</t>
    <rPh sb="0" eb="3">
      <t>ザツシュウエキ</t>
    </rPh>
    <phoneticPr fontId="2"/>
  </si>
  <si>
    <t>賞与</t>
    <rPh sb="0" eb="2">
      <t>ショウヨ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</si>
  <si>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</si>
  <si>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賞与引当金繰入額</t>
    <rPh sb="0" eb="2">
      <t>ショウヨ</t>
    </rPh>
    <rPh sb="2" eb="4">
      <t>ヒキアテ</t>
    </rPh>
    <rPh sb="4" eb="5">
      <t>キン</t>
    </rPh>
    <rPh sb="5" eb="7">
      <t>クリイレ</t>
    </rPh>
    <rPh sb="7" eb="8">
      <t>ガク</t>
    </rPh>
    <phoneticPr fontId="5"/>
  </si>
  <si>
    <t>食材仕入高</t>
    <rPh sb="0" eb="2">
      <t>ショクザイ</t>
    </rPh>
    <rPh sb="2" eb="4">
      <t>シイ</t>
    </rPh>
    <rPh sb="4" eb="5">
      <t>ダカ</t>
    </rPh>
    <phoneticPr fontId="2"/>
  </si>
  <si>
    <t>ボランティア活動費</t>
    <rPh sb="6" eb="8">
      <t>カツドウ</t>
    </rPh>
    <rPh sb="8" eb="9">
      <t>ヒ</t>
    </rPh>
    <phoneticPr fontId="2"/>
  </si>
  <si>
    <t>ボランティア交通費</t>
    <rPh sb="6" eb="8">
      <t>コウツウ</t>
    </rPh>
    <rPh sb="8" eb="9">
      <t>ヒ</t>
    </rPh>
    <phoneticPr fontId="2"/>
  </si>
  <si>
    <t>消耗什器備品費</t>
    <rPh sb="0" eb="2">
      <t>ショウモウ</t>
    </rPh>
    <rPh sb="2" eb="4">
      <t>ジュウキ</t>
    </rPh>
    <rPh sb="4" eb="6">
      <t>ビヒン</t>
    </rPh>
    <rPh sb="6" eb="7">
      <t>ヒ</t>
    </rPh>
    <phoneticPr fontId="2"/>
  </si>
  <si>
    <t>広告宣伝費</t>
    <rPh sb="0" eb="2">
      <t>コウコク</t>
    </rPh>
    <rPh sb="2" eb="5">
      <t>センデンヒ</t>
    </rPh>
    <phoneticPr fontId="2"/>
  </si>
  <si>
    <t>修繕費</t>
    <rPh sb="0" eb="3">
      <t>シュウゼンヒ</t>
    </rPh>
    <phoneticPr fontId="2"/>
  </si>
  <si>
    <t>新聞図書費</t>
    <rPh sb="0" eb="2">
      <t>シンブン</t>
    </rPh>
    <rPh sb="2" eb="5">
      <t>トショヒ</t>
    </rPh>
    <phoneticPr fontId="2"/>
  </si>
  <si>
    <t>研修費</t>
    <rPh sb="0" eb="3">
      <t>ケンシュウヒ</t>
    </rPh>
    <phoneticPr fontId="2"/>
  </si>
  <si>
    <t>燃料費</t>
    <rPh sb="0" eb="3">
      <t>ネンリョウヒ</t>
    </rPh>
    <phoneticPr fontId="2"/>
  </si>
  <si>
    <t>車両費</t>
    <rPh sb="0" eb="2">
      <t>シャリョウ</t>
    </rPh>
    <rPh sb="2" eb="3">
      <t>ヒ</t>
    </rPh>
    <phoneticPr fontId="2"/>
  </si>
  <si>
    <t>賃借料</t>
    <rPh sb="0" eb="3">
      <t>チンシャクリョウ</t>
    </rPh>
    <phoneticPr fontId="2"/>
  </si>
  <si>
    <t>保険料</t>
    <rPh sb="0" eb="3">
      <t>ホケンリョウ</t>
    </rPh>
    <phoneticPr fontId="2"/>
  </si>
  <si>
    <t>諸会費</t>
    <rPh sb="0" eb="3">
      <t>ショカイヒ</t>
    </rPh>
    <phoneticPr fontId="2"/>
  </si>
  <si>
    <t>支払手数料</t>
    <rPh sb="0" eb="2">
      <t>シハライ</t>
    </rPh>
    <rPh sb="2" eb="5">
      <t>テスウリョウ</t>
    </rPh>
    <phoneticPr fontId="2"/>
  </si>
  <si>
    <t>雑費</t>
    <rPh sb="0" eb="2">
      <t>ザッピ</t>
    </rPh>
    <phoneticPr fontId="2"/>
  </si>
  <si>
    <t>産直共同購入仕入高</t>
    <rPh sb="0" eb="2">
      <t>サンチョク</t>
    </rPh>
    <rPh sb="2" eb="4">
      <t>キョウドウ</t>
    </rPh>
    <rPh sb="4" eb="6">
      <t>コウニュウ</t>
    </rPh>
    <rPh sb="6" eb="8">
      <t>シイレ</t>
    </rPh>
    <rPh sb="8" eb="9">
      <t>ダカ</t>
    </rPh>
    <phoneticPr fontId="2"/>
  </si>
  <si>
    <t>租税公課</t>
    <rPh sb="0" eb="2">
      <t>ソゼイ</t>
    </rPh>
    <rPh sb="2" eb="4">
      <t>コウカ</t>
    </rPh>
    <phoneticPr fontId="2"/>
  </si>
  <si>
    <t>保守委託料</t>
    <rPh sb="0" eb="2">
      <t>ホシュ</t>
    </rPh>
    <rPh sb="2" eb="5">
      <t>イタクリョウ</t>
    </rPh>
    <phoneticPr fontId="2"/>
  </si>
  <si>
    <t>その他収益</t>
    <rPh sb="2" eb="3">
      <t>タ</t>
    </rPh>
    <rPh sb="3" eb="5">
      <t>シュウエキ</t>
    </rPh>
    <phoneticPr fontId="2"/>
  </si>
  <si>
    <t>　　平成31年　1月　1日から　  　平成31年12月31日まで</t>
    <rPh sb="2" eb="4">
      <t>ヘイセイ</t>
    </rPh>
    <rPh sb="6" eb="7">
      <t>ネン</t>
    </rPh>
    <rPh sb="9" eb="10">
      <t>ガツ</t>
    </rPh>
    <rPh sb="12" eb="13">
      <t>ニチ</t>
    </rPh>
    <rPh sb="19" eb="21">
      <t>ヘイセイ</t>
    </rPh>
    <rPh sb="23" eb="24">
      <t>ネン</t>
    </rPh>
    <rPh sb="26" eb="27">
      <t>ガツ</t>
    </rPh>
    <rPh sb="29" eb="30">
      <t>ニチ</t>
    </rPh>
    <phoneticPr fontId="5"/>
  </si>
  <si>
    <t>　平成31年度　　活動予算書</t>
    <rPh sb="1" eb="3">
      <t>ヘイセイ</t>
    </rPh>
    <rPh sb="5" eb="7">
      <t>ネンド</t>
    </rPh>
    <rPh sb="9" eb="11">
      <t>カツドウ</t>
    </rPh>
    <rPh sb="11" eb="14">
      <t>ヨサンショ</t>
    </rPh>
    <phoneticPr fontId="5"/>
  </si>
  <si>
    <t>2019年 1 月 1 日 から2019 年 12 月 31 日 まで</t>
    <phoneticPr fontId="2"/>
  </si>
  <si>
    <t>2019年度　活動予算書（案）</t>
    <rPh sb="4" eb="6">
      <t>ネンド</t>
    </rPh>
    <rPh sb="9" eb="11">
      <t>ヨサン</t>
    </rPh>
    <rPh sb="13" eb="14">
      <t>アン</t>
    </rPh>
    <phoneticPr fontId="5"/>
  </si>
  <si>
    <t>5700食</t>
    <rPh sb="4" eb="5">
      <t>ショク</t>
    </rPh>
    <phoneticPr fontId="2"/>
  </si>
  <si>
    <t>要介護40人予防30人</t>
    <rPh sb="0" eb="3">
      <t>ヨウカイゴ</t>
    </rPh>
    <rPh sb="5" eb="6">
      <t>ニン</t>
    </rPh>
    <rPh sb="6" eb="8">
      <t>ヨボウ</t>
    </rPh>
    <rPh sb="10" eb="11">
      <t>ニン</t>
    </rPh>
    <phoneticPr fontId="2"/>
  </si>
  <si>
    <t>65歳超雇用推進助成</t>
    <rPh sb="2" eb="3">
      <t>サイ</t>
    </rPh>
    <rPh sb="3" eb="4">
      <t>チョウ</t>
    </rPh>
    <rPh sb="4" eb="6">
      <t>コヨウ</t>
    </rPh>
    <rPh sb="6" eb="8">
      <t>スイシン</t>
    </rPh>
    <rPh sb="8" eb="10">
      <t>ジョセイ</t>
    </rPh>
    <phoneticPr fontId="2"/>
  </si>
  <si>
    <r>
      <t>■■■■</t>
    </r>
    <r>
      <rPr>
        <sz val="10"/>
        <color theme="1"/>
        <rFont val="ＭＳ Ｐ明朝"/>
        <family val="1"/>
        <charset val="128"/>
      </rPr>
      <t>地域住民との交流事業収益</t>
    </r>
    <phoneticPr fontId="2"/>
  </si>
  <si>
    <t>月4万円</t>
    <rPh sb="0" eb="1">
      <t>ツキ</t>
    </rPh>
    <rPh sb="2" eb="3">
      <t>マン</t>
    </rPh>
    <rPh sb="3" eb="4">
      <t>エン</t>
    </rPh>
    <phoneticPr fontId="2"/>
  </si>
  <si>
    <t>月6万円</t>
    <rPh sb="0" eb="1">
      <t>ツキ</t>
    </rPh>
    <rPh sb="2" eb="4">
      <t>マンエン</t>
    </rPh>
    <phoneticPr fontId="2"/>
  </si>
  <si>
    <t>ﾊﾟｿｺﾝﾘｰｽ</t>
    <phoneticPr fontId="2"/>
  </si>
  <si>
    <t>前期正味財産取り崩し</t>
    <rPh sb="0" eb="2">
      <t>ゼンキ</t>
    </rPh>
    <rPh sb="2" eb="4">
      <t>ショウミ</t>
    </rPh>
    <rPh sb="4" eb="6">
      <t>ザイサン</t>
    </rPh>
    <rPh sb="6" eb="7">
      <t>ト</t>
    </rPh>
    <rPh sb="8" eb="9">
      <t>クズ</t>
    </rPh>
    <phoneticPr fontId="2"/>
  </si>
  <si>
    <t>月40Ｈ</t>
    <rPh sb="0" eb="1">
      <t>ツキ</t>
    </rPh>
    <phoneticPr fontId="2"/>
  </si>
  <si>
    <t>社協・認定NPO会</t>
    <rPh sb="0" eb="2">
      <t>シャキョウ</t>
    </rPh>
    <rPh sb="3" eb="5">
      <t>ニンテイ</t>
    </rPh>
    <rPh sb="8" eb="9">
      <t>カイ</t>
    </rPh>
    <phoneticPr fontId="2"/>
  </si>
  <si>
    <t>月700Ｈ</t>
    <rPh sb="0" eb="1">
      <t>ツキ</t>
    </rPh>
    <phoneticPr fontId="2"/>
  </si>
  <si>
    <t>月427Ｈ</t>
    <rPh sb="0" eb="1">
      <t>ツキ</t>
    </rPh>
    <phoneticPr fontId="2"/>
  </si>
  <si>
    <t>月152Ｈ</t>
    <rPh sb="0" eb="1">
      <t>ツキ</t>
    </rPh>
    <phoneticPr fontId="2"/>
  </si>
  <si>
    <r>
      <t>■■■</t>
    </r>
    <r>
      <rPr>
        <sz val="10"/>
        <color theme="1"/>
        <rFont val="ＭＳ Ｐ明朝"/>
        <family val="1"/>
        <charset val="128"/>
      </rPr>
      <t>地域住民との交流事業費</t>
    </r>
    <rPh sb="13" eb="14">
      <t>ヒ</t>
    </rPh>
    <phoneticPr fontId="2"/>
  </si>
  <si>
    <r>
      <t>■■■■</t>
    </r>
    <r>
      <rPr>
        <sz val="10"/>
        <color theme="1"/>
        <rFont val="ＭＳ Ｐ明朝"/>
        <family val="1"/>
        <charset val="128"/>
      </rPr>
      <t>地域密着型通所介護事業収益</t>
    </r>
    <rPh sb="4" eb="13">
      <t>チイキミッチャクガタツウショカイゴ</t>
    </rPh>
    <phoneticPr fontId="2"/>
  </si>
  <si>
    <t>月20Ｈ</t>
    <rPh sb="0" eb="1">
      <t>ツキ</t>
    </rPh>
    <phoneticPr fontId="2"/>
  </si>
  <si>
    <t>月650Ｈ</t>
    <rPh sb="0" eb="1">
      <t>ツキ</t>
    </rPh>
    <phoneticPr fontId="2"/>
  </si>
  <si>
    <t>要介護45人予防45人</t>
    <rPh sb="0" eb="3">
      <t>ヨウカイゴ</t>
    </rPh>
    <rPh sb="5" eb="6">
      <t>ニン</t>
    </rPh>
    <rPh sb="6" eb="8">
      <t>ヨボウ</t>
    </rPh>
    <rPh sb="10" eb="11">
      <t>ニン</t>
    </rPh>
    <phoneticPr fontId="2"/>
  </si>
  <si>
    <t>月90人</t>
    <rPh sb="0" eb="1">
      <t>ツキ</t>
    </rPh>
    <rPh sb="3" eb="4">
      <t>ニン</t>
    </rPh>
    <phoneticPr fontId="2"/>
  </si>
  <si>
    <t>月300Ｈ</t>
    <rPh sb="0" eb="1">
      <t>ツキ</t>
    </rPh>
    <phoneticPr fontId="2"/>
  </si>
  <si>
    <t>2020年度　活動予算書（案）</t>
    <rPh sb="4" eb="6">
      <t>ネンド</t>
    </rPh>
    <rPh sb="9" eb="11">
      <t>ヨサン</t>
    </rPh>
    <rPh sb="13" eb="14">
      <t>アン</t>
    </rPh>
    <phoneticPr fontId="5"/>
  </si>
  <si>
    <t>2020年 1 月 1 日 から2020 年 12 月 31 日 まで</t>
    <phoneticPr fontId="2"/>
  </si>
  <si>
    <t>　　2020年　1月　1日から　  　2020年12月31日まで</t>
    <rPh sb="6" eb="7">
      <t>ネン</t>
    </rPh>
    <rPh sb="9" eb="10">
      <t>ガツ</t>
    </rPh>
    <rPh sb="12" eb="13">
      <t>ニチ</t>
    </rPh>
    <rPh sb="23" eb="24">
      <t>ネン</t>
    </rPh>
    <rPh sb="26" eb="27">
      <t>ガツ</t>
    </rPh>
    <rPh sb="29" eb="30">
      <t>ニチ</t>
    </rPh>
    <phoneticPr fontId="5"/>
  </si>
  <si>
    <t>備考</t>
    <rPh sb="0" eb="2">
      <t>ビコウ</t>
    </rPh>
    <phoneticPr fontId="5"/>
  </si>
  <si>
    <t>東京都雇用関係</t>
    <rPh sb="0" eb="3">
      <t>トウキョウト</t>
    </rPh>
    <rPh sb="3" eb="5">
      <t>コヨウ</t>
    </rPh>
    <rPh sb="5" eb="7">
      <t>カンケイ</t>
    </rPh>
    <phoneticPr fontId="2"/>
  </si>
  <si>
    <t>独立行政法人等</t>
    <rPh sb="0" eb="2">
      <t>ドクリツ</t>
    </rPh>
    <rPh sb="2" eb="4">
      <t>ギョウセイ</t>
    </rPh>
    <rPh sb="4" eb="6">
      <t>ホウジン</t>
    </rPh>
    <rPh sb="6" eb="7">
      <t>ナド</t>
    </rPh>
    <phoneticPr fontId="2"/>
  </si>
  <si>
    <t>地域住民との交流事業収益</t>
    <rPh sb="0" eb="2">
      <t>チイキ</t>
    </rPh>
    <rPh sb="2" eb="4">
      <t>ジュウミン</t>
    </rPh>
    <rPh sb="6" eb="8">
      <t>コウリュウ</t>
    </rPh>
    <rPh sb="8" eb="10">
      <t>ジギョウ</t>
    </rPh>
    <rPh sb="10" eb="12">
      <t>シュウエキ</t>
    </rPh>
    <phoneticPr fontId="2"/>
  </si>
  <si>
    <t>地域密着型通所介護収益</t>
    <rPh sb="0" eb="9">
      <t>チイキミッチャクガタツウショカイゴ</t>
    </rPh>
    <rPh sb="9" eb="11">
      <t>シュウエキ</t>
    </rPh>
    <phoneticPr fontId="2"/>
  </si>
  <si>
    <t>月20H</t>
    <rPh sb="0" eb="1">
      <t>ツキ</t>
    </rPh>
    <phoneticPr fontId="2"/>
  </si>
  <si>
    <t>月650H</t>
    <rPh sb="0" eb="1">
      <t>ツキ</t>
    </rPh>
    <phoneticPr fontId="2"/>
  </si>
  <si>
    <t>月300H</t>
    <rPh sb="0" eb="1">
      <t>ツキ</t>
    </rPh>
    <phoneticPr fontId="2"/>
  </si>
  <si>
    <t>月152H</t>
    <rPh sb="0" eb="1">
      <t>ツキ</t>
    </rPh>
    <phoneticPr fontId="2"/>
  </si>
  <si>
    <t>要介護45人予防45人</t>
    <rPh sb="0" eb="1">
      <t>ヨウ</t>
    </rPh>
    <rPh sb="1" eb="3">
      <t>カイゴ</t>
    </rPh>
    <rPh sb="5" eb="6">
      <t>ニン</t>
    </rPh>
    <rPh sb="6" eb="8">
      <t>ヨボウ</t>
    </rPh>
    <rPh sb="10" eb="11">
      <t>ニン</t>
    </rPh>
    <phoneticPr fontId="2"/>
  </si>
  <si>
    <t>月3万円</t>
    <rPh sb="0" eb="1">
      <t>ツキ</t>
    </rPh>
    <rPh sb="2" eb="4">
      <t>マンエン</t>
    </rPh>
    <phoneticPr fontId="2"/>
  </si>
  <si>
    <t>健康診断等</t>
    <rPh sb="0" eb="2">
      <t>ケンコウ</t>
    </rPh>
    <rPh sb="2" eb="4">
      <t>シンダン</t>
    </rPh>
    <rPh sb="4" eb="5">
      <t>ナド</t>
    </rPh>
    <phoneticPr fontId="2"/>
  </si>
  <si>
    <t>デイサービス</t>
    <phoneticPr fontId="2"/>
  </si>
  <si>
    <t>月2万円</t>
    <rPh sb="0" eb="1">
      <t>ツキ</t>
    </rPh>
    <rPh sb="2" eb="3">
      <t>マン</t>
    </rPh>
    <rPh sb="3" eb="4">
      <t>エン</t>
    </rPh>
    <phoneticPr fontId="2"/>
  </si>
  <si>
    <t>夏季・冬季2回</t>
    <rPh sb="0" eb="2">
      <t>カキ</t>
    </rPh>
    <rPh sb="3" eb="5">
      <t>トウキ</t>
    </rPh>
    <rPh sb="6" eb="7">
      <t>カイ</t>
    </rPh>
    <phoneticPr fontId="2"/>
  </si>
  <si>
    <t>看板パンフレット等</t>
    <rPh sb="0" eb="2">
      <t>カンバン</t>
    </rPh>
    <rPh sb="8" eb="9">
      <t>ナド</t>
    </rPh>
    <phoneticPr fontId="2"/>
  </si>
  <si>
    <t>灯油</t>
    <rPh sb="0" eb="2">
      <t>トウユ</t>
    </rPh>
    <phoneticPr fontId="2"/>
  </si>
  <si>
    <t>ハッピーホーム</t>
    <phoneticPr fontId="2"/>
  </si>
  <si>
    <t>地域住民との交流事業費</t>
    <rPh sb="0" eb="4">
      <t>チイキジュウミン</t>
    </rPh>
    <rPh sb="6" eb="10">
      <t>コウリュウジギョウ</t>
    </rPh>
    <rPh sb="10" eb="11">
      <t>ヒ</t>
    </rPh>
    <phoneticPr fontId="2"/>
  </si>
  <si>
    <t>ゆぎの里フェスタ</t>
    <rPh sb="3" eb="4">
      <t>サト</t>
    </rPh>
    <phoneticPr fontId="2"/>
  </si>
  <si>
    <t>役員報酬</t>
    <rPh sb="0" eb="4">
      <t>ヤクインホウシュウ</t>
    </rPh>
    <phoneticPr fontId="5"/>
  </si>
  <si>
    <t>建物付属設備</t>
    <rPh sb="0" eb="6">
      <t>タテモノフゾクセツビ</t>
    </rPh>
    <phoneticPr fontId="2"/>
  </si>
  <si>
    <t>本部へ振替</t>
    <rPh sb="0" eb="2">
      <t>ホンブ</t>
    </rPh>
    <rPh sb="3" eb="5">
      <t>フリカエ</t>
    </rPh>
    <phoneticPr fontId="2"/>
  </si>
  <si>
    <t>フェンス・ﾃﾚﾋﾞ回線</t>
    <rPh sb="9" eb="11">
      <t>カイセン</t>
    </rPh>
    <phoneticPr fontId="2"/>
  </si>
  <si>
    <t>2020（令和2）年度　　活動予算書</t>
    <rPh sb="5" eb="7">
      <t>レイワ</t>
    </rPh>
    <rPh sb="9" eb="11">
      <t>ネンド</t>
    </rPh>
    <rPh sb="13" eb="15">
      <t>カツドウ</t>
    </rPh>
    <rPh sb="15" eb="18">
      <t>ヨサンショ</t>
    </rPh>
    <phoneticPr fontId="5"/>
  </si>
  <si>
    <t>前期繰越財産取崩</t>
    <rPh sb="0" eb="2">
      <t>ゼンキ</t>
    </rPh>
    <rPh sb="2" eb="4">
      <t>クリコシ</t>
    </rPh>
    <rPh sb="4" eb="6">
      <t>ザイサン</t>
    </rPh>
    <rPh sb="6" eb="8">
      <t>トリクズシ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</si>
</sst>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;[Red]\-#,##0\ 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rgb="FFFFFFFF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FFFF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rgb="FFFFFFFF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rgb="FFFFFFFF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250">
    <xf numFmtId="0" fontId="0" fillId="0" borderId="0" xfId="0">
      <alignment vertical="center"/>
    </xf>
    <xf numFmtId="0" fontId="4" fillId="0" borderId="0" xfId="2" applyFont="1">
      <alignment vertical="center"/>
    </xf>
    <xf numFmtId="0" fontId="6" fillId="0" borderId="8" xfId="3" applyBorder="1">
      <alignment vertical="center"/>
    </xf>
    <xf numFmtId="0" fontId="6" fillId="0" borderId="10" xfId="3" applyBorder="1">
      <alignment vertical="center"/>
    </xf>
    <xf numFmtId="0" fontId="6" fillId="0" borderId="0" xfId="3">
      <alignment vertical="center"/>
    </xf>
    <xf numFmtId="0" fontId="6" fillId="0" borderId="11" xfId="3" applyBorder="1">
      <alignment vertical="center"/>
    </xf>
    <xf numFmtId="0" fontId="6" fillId="0" borderId="12" xfId="3" applyBorder="1">
      <alignment vertical="center"/>
    </xf>
    <xf numFmtId="0" fontId="4" fillId="0" borderId="11" xfId="2" applyFont="1" applyBorder="1">
      <alignment vertical="center"/>
    </xf>
    <xf numFmtId="0" fontId="4" fillId="0" borderId="0" xfId="2" applyFont="1" applyBorder="1">
      <alignment vertical="center"/>
    </xf>
    <xf numFmtId="0" fontId="4" fillId="0" borderId="0" xfId="2" applyFont="1" applyBorder="1" applyAlignment="1"/>
    <xf numFmtId="0" fontId="4" fillId="0" borderId="12" xfId="2" applyFont="1" applyBorder="1">
      <alignment vertical="center"/>
    </xf>
    <xf numFmtId="0" fontId="6" fillId="0" borderId="0" xfId="3" applyBorder="1" applyAlignment="1">
      <alignment vertical="center" wrapText="1"/>
    </xf>
    <xf numFmtId="0" fontId="10" fillId="0" borderId="0" xfId="3" applyFont="1" applyBorder="1" applyAlignment="1">
      <alignment horizontal="right" vertical="center" wrapText="1"/>
    </xf>
    <xf numFmtId="0" fontId="6" fillId="0" borderId="11" xfId="3" applyBorder="1" applyAlignment="1">
      <alignment horizontal="center" vertical="center"/>
    </xf>
    <xf numFmtId="0" fontId="10" fillId="0" borderId="15" xfId="3" applyFont="1" applyBorder="1" applyAlignment="1">
      <alignment horizontal="center" vertical="center" wrapText="1"/>
    </xf>
    <xf numFmtId="0" fontId="6" fillId="0" borderId="12" xfId="3" applyBorder="1" applyAlignment="1">
      <alignment horizontal="center" vertical="center"/>
    </xf>
    <xf numFmtId="0" fontId="6" fillId="0" borderId="0" xfId="3" applyAlignment="1">
      <alignment horizontal="center" vertical="center"/>
    </xf>
    <xf numFmtId="0" fontId="11" fillId="0" borderId="16" xfId="3" applyFont="1" applyBorder="1" applyAlignment="1">
      <alignment vertical="center" wrapText="1"/>
    </xf>
    <xf numFmtId="0" fontId="6" fillId="0" borderId="16" xfId="3" applyBorder="1" applyAlignment="1">
      <alignment vertical="center" wrapText="1"/>
    </xf>
    <xf numFmtId="0" fontId="6" fillId="0" borderId="17" xfId="3" applyBorder="1" applyAlignment="1">
      <alignment vertical="center" wrapText="1"/>
    </xf>
    <xf numFmtId="0" fontId="14" fillId="0" borderId="16" xfId="3" applyFont="1" applyBorder="1" applyAlignment="1">
      <alignment vertical="center" wrapText="1"/>
    </xf>
    <xf numFmtId="3" fontId="8" fillId="0" borderId="16" xfId="3" applyNumberFormat="1" applyFont="1" applyBorder="1" applyAlignment="1">
      <alignment horizontal="right" vertical="center" wrapText="1"/>
    </xf>
    <xf numFmtId="0" fontId="8" fillId="0" borderId="16" xfId="3" applyFont="1" applyBorder="1" applyAlignment="1">
      <alignment horizontal="right" vertical="center" wrapText="1"/>
    </xf>
    <xf numFmtId="3" fontId="8" fillId="0" borderId="17" xfId="3" applyNumberFormat="1" applyFont="1" applyBorder="1" applyAlignment="1">
      <alignment horizontal="right" vertical="center" wrapText="1"/>
    </xf>
    <xf numFmtId="0" fontId="16" fillId="0" borderId="16" xfId="3" applyFont="1" applyBorder="1" applyAlignment="1">
      <alignment vertical="center" wrapText="1"/>
    </xf>
    <xf numFmtId="0" fontId="11" fillId="0" borderId="16" xfId="2" applyFont="1" applyBorder="1" applyAlignment="1">
      <alignment vertical="center" wrapText="1"/>
    </xf>
    <xf numFmtId="0" fontId="6" fillId="0" borderId="0" xfId="3" applyBorder="1">
      <alignment vertical="center"/>
    </xf>
    <xf numFmtId="0" fontId="6" fillId="0" borderId="1" xfId="3" applyBorder="1">
      <alignment vertical="center"/>
    </xf>
    <xf numFmtId="0" fontId="6" fillId="0" borderId="6" xfId="3" applyBorder="1">
      <alignment vertical="center"/>
    </xf>
    <xf numFmtId="0" fontId="6" fillId="0" borderId="2" xfId="3" applyBorder="1">
      <alignment vertical="center"/>
    </xf>
    <xf numFmtId="0" fontId="7" fillId="0" borderId="9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11" fillId="0" borderId="21" xfId="3" applyFont="1" applyBorder="1" applyAlignment="1">
      <alignment vertical="center" wrapText="1"/>
    </xf>
    <xf numFmtId="3" fontId="18" fillId="0" borderId="21" xfId="3" applyNumberFormat="1" applyFont="1" applyBorder="1" applyAlignment="1">
      <alignment vertical="center" wrapText="1"/>
    </xf>
    <xf numFmtId="3" fontId="18" fillId="0" borderId="3" xfId="3" applyNumberFormat="1" applyFont="1" applyBorder="1" applyAlignment="1">
      <alignment vertical="center" wrapText="1"/>
    </xf>
    <xf numFmtId="3" fontId="19" fillId="0" borderId="3" xfId="3" applyNumberFormat="1" applyFont="1" applyBorder="1" applyAlignment="1">
      <alignment vertical="center" wrapText="1"/>
    </xf>
    <xf numFmtId="0" fontId="14" fillId="0" borderId="3" xfId="3" applyFont="1" applyBorder="1" applyAlignment="1">
      <alignment vertical="center" wrapText="1"/>
    </xf>
    <xf numFmtId="3" fontId="8" fillId="0" borderId="3" xfId="3" applyNumberFormat="1" applyFont="1" applyBorder="1" applyAlignment="1">
      <alignment horizontal="right" vertical="center" wrapText="1"/>
    </xf>
    <xf numFmtId="0" fontId="8" fillId="0" borderId="3" xfId="3" applyFont="1" applyBorder="1" applyAlignment="1">
      <alignment horizontal="right" vertical="center" wrapText="1"/>
    </xf>
    <xf numFmtId="3" fontId="20" fillId="0" borderId="3" xfId="3" applyNumberFormat="1" applyFont="1" applyBorder="1" applyAlignment="1">
      <alignment horizontal="right" vertical="center" wrapText="1"/>
    </xf>
    <xf numFmtId="0" fontId="12" fillId="0" borderId="3" xfId="3" applyFont="1" applyBorder="1" applyAlignment="1">
      <alignment vertical="center" wrapText="1"/>
    </xf>
    <xf numFmtId="0" fontId="8" fillId="0" borderId="3" xfId="3" applyFont="1" applyBorder="1" applyAlignment="1">
      <alignment vertical="center" wrapText="1"/>
    </xf>
    <xf numFmtId="3" fontId="21" fillId="0" borderId="3" xfId="3" applyNumberFormat="1" applyFont="1" applyBorder="1" applyAlignment="1">
      <alignment horizontal="right" vertical="center" wrapText="1"/>
    </xf>
    <xf numFmtId="0" fontId="12" fillId="0" borderId="22" xfId="3" applyFont="1" applyBorder="1" applyAlignment="1">
      <alignment vertical="center" wrapText="1"/>
    </xf>
    <xf numFmtId="3" fontId="8" fillId="0" borderId="3" xfId="3" applyNumberFormat="1" applyFont="1" applyBorder="1" applyAlignment="1">
      <alignment vertical="center" wrapText="1"/>
    </xf>
    <xf numFmtId="3" fontId="20" fillId="0" borderId="17" xfId="3" applyNumberFormat="1" applyFont="1" applyBorder="1" applyAlignment="1">
      <alignment horizontal="right" vertical="center" wrapText="1"/>
    </xf>
    <xf numFmtId="0" fontId="22" fillId="0" borderId="16" xfId="3" applyFont="1" applyBorder="1" applyAlignment="1">
      <alignment vertical="center" wrapText="1"/>
    </xf>
    <xf numFmtId="3" fontId="6" fillId="0" borderId="17" xfId="3" applyNumberFormat="1" applyFont="1" applyBorder="1" applyAlignment="1">
      <alignment horizontal="right" vertical="center" wrapText="1"/>
    </xf>
    <xf numFmtId="0" fontId="14" fillId="0" borderId="23" xfId="3" applyFont="1" applyBorder="1" applyAlignment="1">
      <alignment vertical="center" wrapText="1"/>
    </xf>
    <xf numFmtId="3" fontId="8" fillId="0" borderId="23" xfId="3" applyNumberFormat="1" applyFont="1" applyBorder="1" applyAlignment="1">
      <alignment horizontal="right" vertical="center" wrapText="1"/>
    </xf>
    <xf numFmtId="0" fontId="8" fillId="0" borderId="23" xfId="3" applyFont="1" applyBorder="1" applyAlignment="1">
      <alignment horizontal="right" vertical="center" wrapText="1"/>
    </xf>
    <xf numFmtId="3" fontId="8" fillId="0" borderId="24" xfId="3" applyNumberFormat="1" applyFont="1" applyBorder="1" applyAlignment="1">
      <alignment horizontal="right" vertical="center" wrapText="1"/>
    </xf>
    <xf numFmtId="3" fontId="20" fillId="0" borderId="24" xfId="3" applyNumberFormat="1" applyFont="1" applyBorder="1" applyAlignment="1">
      <alignment horizontal="right" vertical="center" wrapText="1"/>
    </xf>
    <xf numFmtId="0" fontId="11" fillId="0" borderId="3" xfId="3" applyFont="1" applyBorder="1" applyAlignment="1">
      <alignment vertical="center" wrapText="1"/>
    </xf>
    <xf numFmtId="3" fontId="18" fillId="0" borderId="25" xfId="3" applyNumberFormat="1" applyFont="1" applyBorder="1" applyAlignment="1">
      <alignment vertical="center" wrapText="1"/>
    </xf>
    <xf numFmtId="0" fontId="13" fillId="0" borderId="16" xfId="3" applyFont="1" applyBorder="1" applyAlignment="1">
      <alignment vertical="center" wrapText="1"/>
    </xf>
    <xf numFmtId="3" fontId="24" fillId="0" borderId="16" xfId="3" applyNumberFormat="1" applyFont="1" applyBorder="1" applyAlignment="1">
      <alignment vertical="center" wrapText="1"/>
    </xf>
    <xf numFmtId="3" fontId="24" fillId="0" borderId="3" xfId="3" applyNumberFormat="1" applyFont="1" applyBorder="1" applyAlignment="1">
      <alignment vertical="center" wrapText="1"/>
    </xf>
    <xf numFmtId="0" fontId="16" fillId="0" borderId="8" xfId="3" applyFont="1" applyBorder="1" applyAlignment="1">
      <alignment vertical="center" wrapText="1"/>
    </xf>
    <xf numFmtId="3" fontId="8" fillId="0" borderId="21" xfId="3" applyNumberFormat="1" applyFont="1" applyBorder="1" applyAlignment="1">
      <alignment vertical="center" wrapText="1"/>
    </xf>
    <xf numFmtId="3" fontId="8" fillId="0" borderId="25" xfId="3" applyNumberFormat="1" applyFont="1" applyBorder="1" applyAlignment="1">
      <alignment vertical="center" wrapText="1"/>
    </xf>
    <xf numFmtId="3" fontId="20" fillId="0" borderId="25" xfId="3" applyNumberFormat="1" applyFont="1" applyBorder="1" applyAlignment="1">
      <alignment vertical="center" wrapText="1"/>
    </xf>
    <xf numFmtId="0" fontId="14" fillId="0" borderId="11" xfId="3" applyFont="1" applyBorder="1" applyAlignment="1">
      <alignment vertical="center" wrapText="1"/>
    </xf>
    <xf numFmtId="38" fontId="8" fillId="0" borderId="16" xfId="1" applyFont="1" applyBorder="1" applyAlignment="1">
      <alignment horizontal="right" vertical="center" wrapText="1"/>
    </xf>
    <xf numFmtId="3" fontId="8" fillId="0" borderId="26" xfId="3" applyNumberFormat="1" applyFont="1" applyBorder="1" applyAlignment="1">
      <alignment horizontal="right" vertical="center" wrapText="1"/>
    </xf>
    <xf numFmtId="0" fontId="14" fillId="0" borderId="1" xfId="3" applyFont="1" applyBorder="1" applyAlignment="1">
      <alignment vertical="center" wrapText="1"/>
    </xf>
    <xf numFmtId="3" fontId="8" fillId="0" borderId="27" xfId="3" applyNumberFormat="1" applyFont="1" applyBorder="1" applyAlignment="1">
      <alignment horizontal="right" vertical="center" wrapText="1"/>
    </xf>
    <xf numFmtId="3" fontId="6" fillId="0" borderId="26" xfId="3" applyNumberFormat="1" applyFont="1" applyBorder="1" applyAlignment="1">
      <alignment horizontal="right" vertical="center" wrapText="1"/>
    </xf>
    <xf numFmtId="0" fontId="14" fillId="0" borderId="24" xfId="3" applyFont="1" applyBorder="1" applyAlignment="1">
      <alignment vertical="center" wrapText="1"/>
    </xf>
    <xf numFmtId="3" fontId="24" fillId="0" borderId="21" xfId="3" applyNumberFormat="1" applyFont="1" applyBorder="1" applyAlignment="1">
      <alignment vertical="center" wrapText="1"/>
    </xf>
    <xf numFmtId="3" fontId="24" fillId="0" borderId="25" xfId="3" applyNumberFormat="1" applyFont="1" applyBorder="1" applyAlignment="1">
      <alignment vertical="center" wrapText="1"/>
    </xf>
    <xf numFmtId="0" fontId="11" fillId="0" borderId="22" xfId="3" applyFont="1" applyBorder="1" applyAlignment="1">
      <alignment vertical="center" wrapText="1"/>
    </xf>
    <xf numFmtId="3" fontId="18" fillId="0" borderId="28" xfId="3" applyNumberFormat="1" applyFont="1" applyBorder="1" applyAlignment="1">
      <alignment horizontal="right" vertical="center" wrapText="1"/>
    </xf>
    <xf numFmtId="3" fontId="18" fillId="0" borderId="22" xfId="3" applyNumberFormat="1" applyFont="1" applyBorder="1" applyAlignment="1">
      <alignment horizontal="right" vertical="center" wrapText="1"/>
    </xf>
    <xf numFmtId="0" fontId="25" fillId="0" borderId="5" xfId="2" applyFont="1" applyBorder="1" applyAlignment="1">
      <alignment vertical="center" wrapText="1"/>
    </xf>
    <xf numFmtId="38" fontId="18" fillId="0" borderId="5" xfId="1" applyFont="1" applyBorder="1" applyAlignment="1">
      <alignment horizontal="right" vertical="center" wrapText="1"/>
    </xf>
    <xf numFmtId="0" fontId="11" fillId="0" borderId="7" xfId="2" applyFont="1" applyBorder="1" applyAlignment="1">
      <alignment vertical="center" wrapText="1"/>
    </xf>
    <xf numFmtId="3" fontId="18" fillId="0" borderId="7" xfId="2" applyNumberFormat="1" applyFont="1" applyBorder="1" applyAlignment="1">
      <alignment horizontal="right" vertical="center" wrapText="1"/>
    </xf>
    <xf numFmtId="3" fontId="24" fillId="0" borderId="29" xfId="2" applyNumberFormat="1" applyFont="1" applyBorder="1" applyAlignment="1">
      <alignment horizontal="right" vertical="center" wrapText="1"/>
    </xf>
    <xf numFmtId="0" fontId="24" fillId="0" borderId="29" xfId="2" applyFont="1" applyBorder="1" applyAlignment="1">
      <alignment horizontal="right" vertical="center" wrapText="1"/>
    </xf>
    <xf numFmtId="3" fontId="24" fillId="0" borderId="30" xfId="2" applyNumberFormat="1" applyFont="1" applyBorder="1" applyAlignment="1">
      <alignment horizontal="right" vertical="center" wrapText="1"/>
    </xf>
    <xf numFmtId="3" fontId="24" fillId="0" borderId="18" xfId="2" applyNumberFormat="1" applyFont="1" applyBorder="1" applyAlignment="1">
      <alignment horizontal="right" vertical="center" wrapText="1"/>
    </xf>
    <xf numFmtId="0" fontId="24" fillId="0" borderId="18" xfId="2" applyFont="1" applyBorder="1" applyAlignment="1">
      <alignment horizontal="right" vertical="center" wrapText="1"/>
    </xf>
    <xf numFmtId="3" fontId="24" fillId="0" borderId="15" xfId="2" applyNumberFormat="1" applyFont="1" applyBorder="1" applyAlignment="1">
      <alignment horizontal="right" vertical="center" wrapText="1"/>
    </xf>
    <xf numFmtId="3" fontId="8" fillId="0" borderId="22" xfId="3" applyNumberFormat="1" applyFont="1" applyBorder="1" applyAlignment="1">
      <alignment horizontal="right" vertical="center" wrapText="1"/>
    </xf>
    <xf numFmtId="0" fontId="8" fillId="0" borderId="22" xfId="3" applyFont="1" applyBorder="1" applyAlignment="1">
      <alignment vertical="center" wrapText="1"/>
    </xf>
    <xf numFmtId="3" fontId="21" fillId="0" borderId="22" xfId="3" applyNumberFormat="1" applyFont="1" applyBorder="1" applyAlignment="1">
      <alignment horizontal="right" vertical="center" wrapText="1"/>
    </xf>
    <xf numFmtId="0" fontId="12" fillId="0" borderId="4" xfId="3" applyFont="1" applyBorder="1" applyAlignment="1">
      <alignment vertical="center" wrapText="1"/>
    </xf>
    <xf numFmtId="3" fontId="8" fillId="0" borderId="4" xfId="3" applyNumberFormat="1" applyFont="1" applyBorder="1" applyAlignment="1">
      <alignment horizontal="right" vertical="center" wrapText="1"/>
    </xf>
    <xf numFmtId="0" fontId="8" fillId="0" borderId="4" xfId="3" applyFont="1" applyBorder="1" applyAlignment="1">
      <alignment vertical="center" wrapText="1"/>
    </xf>
    <xf numFmtId="3" fontId="21" fillId="0" borderId="4" xfId="3" applyNumberFormat="1" applyFont="1" applyBorder="1" applyAlignment="1">
      <alignment horizontal="right" vertical="center" wrapText="1"/>
    </xf>
    <xf numFmtId="0" fontId="12" fillId="0" borderId="31" xfId="3" applyFont="1" applyBorder="1" applyAlignment="1">
      <alignment vertical="center" wrapText="1"/>
    </xf>
    <xf numFmtId="3" fontId="21" fillId="0" borderId="24" xfId="3" applyNumberFormat="1" applyFont="1" applyBorder="1" applyAlignment="1">
      <alignment horizontal="right" vertical="center" wrapText="1"/>
    </xf>
    <xf numFmtId="0" fontId="24" fillId="0" borderId="22" xfId="3" applyFont="1" applyBorder="1" applyAlignment="1">
      <alignment vertical="center" wrapText="1"/>
    </xf>
    <xf numFmtId="3" fontId="24" fillId="0" borderId="22" xfId="3" applyNumberFormat="1" applyFont="1" applyBorder="1" applyAlignment="1">
      <alignment vertical="center" wrapText="1"/>
    </xf>
    <xf numFmtId="38" fontId="24" fillId="0" borderId="22" xfId="1" applyFont="1" applyBorder="1" applyAlignment="1">
      <alignment vertical="center" wrapText="1"/>
    </xf>
    <xf numFmtId="0" fontId="11" fillId="0" borderId="5" xfId="3" applyFont="1" applyBorder="1" applyAlignment="1">
      <alignment vertical="center" wrapText="1"/>
    </xf>
    <xf numFmtId="3" fontId="18" fillId="0" borderId="32" xfId="3" applyNumberFormat="1" applyFont="1" applyBorder="1" applyAlignment="1">
      <alignment horizontal="right" vertical="center" wrapText="1"/>
    </xf>
    <xf numFmtId="3" fontId="18" fillId="0" borderId="5" xfId="3" applyNumberFormat="1" applyFont="1" applyBorder="1" applyAlignment="1">
      <alignment horizontal="right" vertical="center" wrapText="1"/>
    </xf>
    <xf numFmtId="3" fontId="8" fillId="0" borderId="31" xfId="3" applyNumberFormat="1" applyFont="1" applyBorder="1" applyAlignment="1">
      <alignment horizontal="right" vertical="center" wrapText="1"/>
    </xf>
    <xf numFmtId="0" fontId="8" fillId="0" borderId="31" xfId="3" applyFont="1" applyBorder="1" applyAlignment="1">
      <alignment vertical="center" wrapText="1"/>
    </xf>
    <xf numFmtId="3" fontId="21" fillId="0" borderId="31" xfId="3" applyNumberFormat="1" applyFont="1" applyBorder="1" applyAlignment="1">
      <alignment horizontal="right" vertical="center" wrapText="1"/>
    </xf>
    <xf numFmtId="3" fontId="6" fillId="0" borderId="0" xfId="3" applyNumberFormat="1">
      <alignment vertical="center"/>
    </xf>
    <xf numFmtId="0" fontId="7" fillId="0" borderId="9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3" fontId="6" fillId="0" borderId="27" xfId="3" applyNumberFormat="1" applyFont="1" applyBorder="1" applyAlignment="1">
      <alignment horizontal="right" vertical="center" wrapText="1"/>
    </xf>
    <xf numFmtId="3" fontId="6" fillId="0" borderId="24" xfId="3" applyNumberFormat="1" applyFont="1" applyBorder="1" applyAlignment="1">
      <alignment horizontal="right" vertical="center" wrapText="1"/>
    </xf>
    <xf numFmtId="3" fontId="21" fillId="0" borderId="27" xfId="3" applyNumberFormat="1" applyFont="1" applyBorder="1" applyAlignment="1">
      <alignment horizontal="right" vertical="center" wrapText="1"/>
    </xf>
    <xf numFmtId="3" fontId="21" fillId="0" borderId="17" xfId="3" applyNumberFormat="1" applyFont="1" applyBorder="1" applyAlignment="1">
      <alignment horizontal="right" vertical="center" wrapText="1"/>
    </xf>
    <xf numFmtId="3" fontId="21" fillId="0" borderId="26" xfId="3" applyNumberFormat="1" applyFont="1" applyBorder="1" applyAlignment="1">
      <alignment horizontal="right" vertical="center" wrapText="1"/>
    </xf>
    <xf numFmtId="176" fontId="18" fillId="0" borderId="32" xfId="3" applyNumberFormat="1" applyFont="1" applyBorder="1" applyAlignment="1">
      <alignment horizontal="right" vertical="center" wrapText="1"/>
    </xf>
    <xf numFmtId="176" fontId="18" fillId="0" borderId="5" xfId="3" applyNumberFormat="1" applyFont="1" applyBorder="1" applyAlignment="1">
      <alignment horizontal="right" vertical="center" wrapText="1"/>
    </xf>
    <xf numFmtId="176" fontId="6" fillId="0" borderId="16" xfId="3" applyNumberFormat="1" applyBorder="1" applyAlignment="1">
      <alignment vertical="center" wrapText="1"/>
    </xf>
    <xf numFmtId="176" fontId="6" fillId="0" borderId="17" xfId="3" applyNumberFormat="1" applyBorder="1" applyAlignment="1">
      <alignment vertical="center" wrapText="1"/>
    </xf>
    <xf numFmtId="176" fontId="24" fillId="0" borderId="22" xfId="3" applyNumberFormat="1" applyFont="1" applyBorder="1" applyAlignment="1">
      <alignment vertical="center" wrapText="1"/>
    </xf>
    <xf numFmtId="176" fontId="24" fillId="0" borderId="22" xfId="1" applyNumberFormat="1" applyFont="1" applyBorder="1" applyAlignment="1">
      <alignment vertical="center" wrapText="1"/>
    </xf>
    <xf numFmtId="176" fontId="8" fillId="0" borderId="23" xfId="3" applyNumberFormat="1" applyFont="1" applyBorder="1" applyAlignment="1">
      <alignment horizontal="right" vertical="center" wrapText="1"/>
    </xf>
    <xf numFmtId="176" fontId="8" fillId="0" borderId="24" xfId="3" applyNumberFormat="1" applyFont="1" applyBorder="1" applyAlignment="1">
      <alignment horizontal="right" vertical="center" wrapText="1"/>
    </xf>
    <xf numFmtId="176" fontId="24" fillId="0" borderId="21" xfId="3" applyNumberFormat="1" applyFont="1" applyBorder="1" applyAlignment="1">
      <alignment vertical="center" wrapText="1"/>
    </xf>
    <xf numFmtId="176" fontId="24" fillId="0" borderId="25" xfId="3" applyNumberFormat="1" applyFont="1" applyBorder="1" applyAlignment="1">
      <alignment vertical="center" wrapText="1"/>
    </xf>
    <xf numFmtId="176" fontId="18" fillId="0" borderId="28" xfId="3" applyNumberFormat="1" applyFont="1" applyBorder="1" applyAlignment="1">
      <alignment horizontal="right" vertical="center" wrapText="1"/>
    </xf>
    <xf numFmtId="176" fontId="18" fillId="0" borderId="22" xfId="3" applyNumberFormat="1" applyFont="1" applyBorder="1" applyAlignment="1">
      <alignment horizontal="right" vertical="center" wrapText="1"/>
    </xf>
    <xf numFmtId="176" fontId="18" fillId="0" borderId="5" xfId="1" applyNumberFormat="1" applyFont="1" applyBorder="1" applyAlignment="1">
      <alignment horizontal="right" vertical="center" wrapText="1"/>
    </xf>
    <xf numFmtId="176" fontId="18" fillId="0" borderId="7" xfId="2" applyNumberFormat="1" applyFont="1" applyBorder="1" applyAlignment="1">
      <alignment horizontal="right" vertical="center" wrapText="1"/>
    </xf>
    <xf numFmtId="176" fontId="24" fillId="0" borderId="29" xfId="2" applyNumberFormat="1" applyFont="1" applyBorder="1" applyAlignment="1">
      <alignment horizontal="right" vertical="center" wrapText="1"/>
    </xf>
    <xf numFmtId="176" fontId="24" fillId="0" borderId="30" xfId="2" applyNumberFormat="1" applyFont="1" applyBorder="1" applyAlignment="1">
      <alignment horizontal="right" vertical="center" wrapText="1"/>
    </xf>
    <xf numFmtId="176" fontId="24" fillId="0" borderId="18" xfId="2" applyNumberFormat="1" applyFont="1" applyBorder="1" applyAlignment="1">
      <alignment horizontal="right" vertical="center" wrapText="1"/>
    </xf>
    <xf numFmtId="176" fontId="24" fillId="0" borderId="15" xfId="2" applyNumberFormat="1" applyFont="1" applyBorder="1" applyAlignment="1">
      <alignment horizontal="right" vertical="center" wrapText="1"/>
    </xf>
    <xf numFmtId="0" fontId="3" fillId="0" borderId="0" xfId="2">
      <alignment vertical="center"/>
    </xf>
    <xf numFmtId="0" fontId="26" fillId="0" borderId="11" xfId="2" applyFont="1" applyBorder="1" applyAlignment="1">
      <alignment horizontal="center" vertical="center"/>
    </xf>
    <xf numFmtId="0" fontId="3" fillId="0" borderId="0" xfId="2" applyBorder="1">
      <alignment vertical="center"/>
    </xf>
    <xf numFmtId="0" fontId="3" fillId="0" borderId="12" xfId="2" applyBorder="1">
      <alignment vertical="center"/>
    </xf>
    <xf numFmtId="0" fontId="4" fillId="0" borderId="13" xfId="2" applyFont="1" applyBorder="1" applyAlignment="1"/>
    <xf numFmtId="0" fontId="4" fillId="0" borderId="13" xfId="2" applyFont="1" applyBorder="1">
      <alignment vertical="center"/>
    </xf>
    <xf numFmtId="0" fontId="27" fillId="0" borderId="11" xfId="2" applyFont="1" applyBorder="1">
      <alignment vertical="center"/>
    </xf>
    <xf numFmtId="0" fontId="27" fillId="0" borderId="0" xfId="2" applyFont="1" applyBorder="1">
      <alignment vertical="center"/>
    </xf>
    <xf numFmtId="0" fontId="27" fillId="0" borderId="0" xfId="2" applyFont="1" applyBorder="1" applyAlignment="1">
      <alignment horizontal="right" vertical="center"/>
    </xf>
    <xf numFmtId="0" fontId="27" fillId="0" borderId="12" xfId="2" applyFont="1" applyBorder="1">
      <alignment vertical="center"/>
    </xf>
    <xf numFmtId="0" fontId="27" fillId="0" borderId="0" xfId="2" applyFont="1">
      <alignment vertical="center"/>
    </xf>
    <xf numFmtId="0" fontId="28" fillId="0" borderId="33" xfId="2" applyFont="1" applyBorder="1" applyAlignment="1">
      <alignment horizontal="distributed" vertical="center"/>
    </xf>
    <xf numFmtId="0" fontId="27" fillId="0" borderId="33" xfId="2" applyFont="1" applyBorder="1" applyAlignment="1">
      <alignment horizontal="center" vertical="center"/>
    </xf>
    <xf numFmtId="0" fontId="27" fillId="0" borderId="3" xfId="2" applyFont="1" applyBorder="1" applyAlignment="1">
      <alignment horizontal="center" vertical="center"/>
    </xf>
    <xf numFmtId="0" fontId="27" fillId="0" borderId="11" xfId="2" applyFont="1" applyBorder="1" applyAlignment="1">
      <alignment vertical="center"/>
    </xf>
    <xf numFmtId="0" fontId="27" fillId="0" borderId="0" xfId="2" applyFont="1" applyBorder="1" applyAlignment="1">
      <alignment vertical="center"/>
    </xf>
    <xf numFmtId="0" fontId="27" fillId="0" borderId="12" xfId="2" applyFont="1" applyBorder="1" applyAlignment="1">
      <alignment vertical="center"/>
    </xf>
    <xf numFmtId="0" fontId="27" fillId="0" borderId="31" xfId="2" applyFont="1" applyBorder="1" applyAlignment="1">
      <alignment vertical="center"/>
    </xf>
    <xf numFmtId="0" fontId="27" fillId="0" borderId="0" xfId="2" applyFont="1" applyAlignment="1">
      <alignment vertical="center"/>
    </xf>
    <xf numFmtId="0" fontId="27" fillId="0" borderId="11" xfId="2" applyFont="1" applyBorder="1" applyAlignment="1">
      <alignment horizontal="right" vertical="center"/>
    </xf>
    <xf numFmtId="0" fontId="27" fillId="0" borderId="2" xfId="2" applyFont="1" applyBorder="1" applyAlignment="1">
      <alignment vertical="center"/>
    </xf>
    <xf numFmtId="0" fontId="27" fillId="0" borderId="1" xfId="2" applyFont="1" applyBorder="1" applyAlignment="1">
      <alignment vertical="center"/>
    </xf>
    <xf numFmtId="0" fontId="27" fillId="0" borderId="6" xfId="2" applyFont="1" applyBorder="1" applyAlignment="1">
      <alignment vertical="center"/>
    </xf>
    <xf numFmtId="0" fontId="4" fillId="0" borderId="1" xfId="2" applyFont="1" applyBorder="1">
      <alignment vertical="center"/>
    </xf>
    <xf numFmtId="0" fontId="4" fillId="0" borderId="6" xfId="2" applyFont="1" applyBorder="1">
      <alignment vertical="center"/>
    </xf>
    <xf numFmtId="0" fontId="4" fillId="0" borderId="34" xfId="2" applyFont="1" applyBorder="1">
      <alignment vertical="center"/>
    </xf>
    <xf numFmtId="0" fontId="4" fillId="0" borderId="2" xfId="2" applyFont="1" applyBorder="1">
      <alignment vertical="center"/>
    </xf>
    <xf numFmtId="0" fontId="4" fillId="0" borderId="9" xfId="2" applyFont="1" applyBorder="1">
      <alignment vertical="center"/>
    </xf>
    <xf numFmtId="0" fontId="3" fillId="0" borderId="0" xfId="2" applyFont="1">
      <alignment vertical="center"/>
    </xf>
    <xf numFmtId="0" fontId="5" fillId="0" borderId="0" xfId="2" applyFont="1">
      <alignment vertical="center"/>
    </xf>
    <xf numFmtId="0" fontId="3" fillId="0" borderId="12" xfId="2" applyBorder="1" applyAlignment="1">
      <alignment vertical="center"/>
    </xf>
    <xf numFmtId="38" fontId="27" fillId="0" borderId="31" xfId="1" applyFont="1" applyBorder="1" applyAlignment="1">
      <alignment vertical="center"/>
    </xf>
    <xf numFmtId="38" fontId="27" fillId="0" borderId="12" xfId="1" applyFont="1" applyBorder="1" applyAlignment="1">
      <alignment vertical="center"/>
    </xf>
    <xf numFmtId="38" fontId="27" fillId="0" borderId="11" xfId="1" applyFont="1" applyBorder="1" applyAlignment="1">
      <alignment horizontal="right" vertical="center"/>
    </xf>
    <xf numFmtId="38" fontId="27" fillId="0" borderId="31" xfId="1" applyFont="1" applyBorder="1" applyAlignment="1">
      <alignment horizontal="right" vertical="center"/>
    </xf>
    <xf numFmtId="38" fontId="27" fillId="0" borderId="1" xfId="1" applyFont="1" applyBorder="1" applyAlignment="1">
      <alignment horizontal="right" vertical="center"/>
    </xf>
    <xf numFmtId="38" fontId="27" fillId="0" borderId="4" xfId="1" applyFont="1" applyBorder="1" applyAlignment="1">
      <alignment horizontal="right" vertical="center"/>
    </xf>
    <xf numFmtId="38" fontId="30" fillId="0" borderId="11" xfId="1" applyFont="1" applyBorder="1" applyAlignment="1">
      <alignment vertical="center"/>
    </xf>
    <xf numFmtId="38" fontId="30" fillId="0" borderId="31" xfId="1" applyFont="1" applyBorder="1" applyAlignment="1">
      <alignment vertical="center"/>
    </xf>
    <xf numFmtId="38" fontId="30" fillId="0" borderId="12" xfId="1" applyFont="1" applyBorder="1" applyAlignment="1">
      <alignment vertical="center"/>
    </xf>
    <xf numFmtId="38" fontId="30" fillId="0" borderId="3" xfId="1" applyFont="1" applyBorder="1" applyAlignment="1">
      <alignment horizontal="right" vertical="center"/>
    </xf>
    <xf numFmtId="38" fontId="27" fillId="0" borderId="2" xfId="1" applyFont="1" applyBorder="1" applyAlignment="1">
      <alignment vertical="center"/>
    </xf>
    <xf numFmtId="38" fontId="30" fillId="0" borderId="35" xfId="1" applyFont="1" applyBorder="1" applyAlignment="1">
      <alignment horizontal="right" vertical="center"/>
    </xf>
    <xf numFmtId="38" fontId="27" fillId="0" borderId="0" xfId="1" applyFont="1" applyBorder="1" applyAlignment="1">
      <alignment horizontal="right" vertical="center"/>
    </xf>
    <xf numFmtId="38" fontId="27" fillId="0" borderId="4" xfId="1" applyFont="1" applyBorder="1" applyAlignment="1">
      <alignment vertical="center"/>
    </xf>
    <xf numFmtId="38" fontId="30" fillId="0" borderId="2" xfId="1" applyFont="1" applyBorder="1" applyAlignment="1">
      <alignment horizontal="right" vertical="center"/>
    </xf>
    <xf numFmtId="38" fontId="30" fillId="0" borderId="35" xfId="1" applyFont="1" applyBorder="1" applyAlignment="1">
      <alignment vertical="center"/>
    </xf>
    <xf numFmtId="38" fontId="30" fillId="0" borderId="33" xfId="1" applyFont="1" applyBorder="1" applyAlignment="1">
      <alignment horizontal="right" vertical="center"/>
    </xf>
    <xf numFmtId="38" fontId="30" fillId="0" borderId="33" xfId="2" applyNumberFormat="1" applyFont="1" applyBorder="1" applyAlignment="1">
      <alignment vertical="center"/>
    </xf>
    <xf numFmtId="38" fontId="30" fillId="0" borderId="3" xfId="1" applyFont="1" applyBorder="1" applyAlignment="1">
      <alignment vertical="center"/>
    </xf>
    <xf numFmtId="38" fontId="30" fillId="0" borderId="33" xfId="1" applyFont="1" applyBorder="1" applyAlignment="1">
      <alignment vertical="center"/>
    </xf>
    <xf numFmtId="38" fontId="30" fillId="0" borderId="4" xfId="1" applyFont="1" applyBorder="1" applyAlignment="1">
      <alignment horizontal="right" vertical="center"/>
    </xf>
    <xf numFmtId="38" fontId="30" fillId="0" borderId="8" xfId="1" applyFont="1" applyBorder="1" applyAlignment="1">
      <alignment vertical="center"/>
    </xf>
    <xf numFmtId="38" fontId="30" fillId="0" borderId="22" xfId="1" applyFont="1" applyBorder="1" applyAlignment="1">
      <alignment vertical="center"/>
    </xf>
    <xf numFmtId="38" fontId="30" fillId="0" borderId="22" xfId="1" applyFont="1" applyBorder="1" applyAlignment="1">
      <alignment horizontal="right" vertical="center"/>
    </xf>
    <xf numFmtId="38" fontId="30" fillId="0" borderId="0" xfId="1" applyFont="1" applyBorder="1" applyAlignment="1">
      <alignment vertical="center"/>
    </xf>
    <xf numFmtId="38" fontId="30" fillId="0" borderId="6" xfId="1" applyFont="1" applyBorder="1" applyAlignment="1">
      <alignment vertical="center"/>
    </xf>
    <xf numFmtId="38" fontId="30" fillId="0" borderId="4" xfId="1" applyFont="1" applyBorder="1" applyAlignment="1">
      <alignment vertical="center"/>
    </xf>
    <xf numFmtId="38" fontId="30" fillId="0" borderId="5" xfId="1" applyFont="1" applyBorder="1" applyAlignment="1">
      <alignment horizontal="right" vertical="center"/>
    </xf>
    <xf numFmtId="0" fontId="7" fillId="0" borderId="9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3" fontId="6" fillId="0" borderId="7" xfId="2" applyNumberFormat="1" applyFont="1" applyBorder="1" applyAlignment="1">
      <alignment horizontal="right" vertical="center" wrapText="1"/>
    </xf>
    <xf numFmtId="177" fontId="18" fillId="0" borderId="32" xfId="3" applyNumberFormat="1" applyFont="1" applyBorder="1" applyAlignment="1">
      <alignment horizontal="right" vertical="center" wrapText="1"/>
    </xf>
    <xf numFmtId="177" fontId="18" fillId="0" borderId="5" xfId="3" applyNumberFormat="1" applyFont="1" applyBorder="1" applyAlignment="1">
      <alignment horizontal="right" vertical="center" wrapText="1"/>
    </xf>
    <xf numFmtId="177" fontId="18" fillId="0" borderId="28" xfId="3" applyNumberFormat="1" applyFont="1" applyBorder="1" applyAlignment="1">
      <alignment horizontal="right" vertical="center" wrapText="1"/>
    </xf>
    <xf numFmtId="177" fontId="18" fillId="0" borderId="22" xfId="3" applyNumberFormat="1" applyFont="1" applyBorder="1" applyAlignment="1">
      <alignment horizontal="right" vertical="center" wrapText="1"/>
    </xf>
    <xf numFmtId="177" fontId="18" fillId="0" borderId="5" xfId="1" applyNumberFormat="1" applyFont="1" applyBorder="1" applyAlignment="1">
      <alignment horizontal="right" vertical="center" wrapText="1"/>
    </xf>
    <xf numFmtId="177" fontId="18" fillId="0" borderId="7" xfId="2" applyNumberFormat="1" applyFont="1" applyBorder="1" applyAlignment="1">
      <alignment horizontal="right" vertical="center" wrapText="1"/>
    </xf>
    <xf numFmtId="176" fontId="18" fillId="0" borderId="29" xfId="2" applyNumberFormat="1" applyFont="1" applyBorder="1" applyAlignment="1">
      <alignment horizontal="right" vertical="center" wrapText="1"/>
    </xf>
    <xf numFmtId="176" fontId="18" fillId="0" borderId="30" xfId="2" applyNumberFormat="1" applyFont="1" applyBorder="1" applyAlignment="1">
      <alignment horizontal="right" vertical="center" wrapText="1"/>
    </xf>
    <xf numFmtId="176" fontId="18" fillId="0" borderId="18" xfId="2" applyNumberFormat="1" applyFont="1" applyBorder="1" applyAlignment="1">
      <alignment horizontal="right" vertical="center" wrapText="1"/>
    </xf>
    <xf numFmtId="176" fontId="18" fillId="0" borderId="15" xfId="2" applyNumberFormat="1" applyFont="1" applyBorder="1" applyAlignment="1">
      <alignment horizontal="right" vertical="center" wrapText="1"/>
    </xf>
    <xf numFmtId="0" fontId="7" fillId="0" borderId="9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27" fillId="0" borderId="0" xfId="2" applyFont="1" applyBorder="1" applyAlignment="1">
      <alignment vertical="center"/>
    </xf>
    <xf numFmtId="0" fontId="27" fillId="0" borderId="12" xfId="2" applyFont="1" applyBorder="1" applyAlignment="1">
      <alignment vertical="center"/>
    </xf>
    <xf numFmtId="0" fontId="3" fillId="0" borderId="0" xfId="2">
      <alignment vertical="center"/>
    </xf>
    <xf numFmtId="0" fontId="3" fillId="0" borderId="12" xfId="2" applyBorder="1">
      <alignment vertical="center"/>
    </xf>
    <xf numFmtId="0" fontId="3" fillId="0" borderId="12" xfId="2" applyBorder="1" applyAlignment="1">
      <alignment vertical="center"/>
    </xf>
    <xf numFmtId="0" fontId="27" fillId="0" borderId="0" xfId="2" applyFont="1" applyBorder="1" applyAlignment="1">
      <alignment vertical="center"/>
    </xf>
    <xf numFmtId="0" fontId="27" fillId="0" borderId="12" xfId="2" applyFont="1" applyBorder="1" applyAlignment="1">
      <alignment vertical="center"/>
    </xf>
    <xf numFmtId="38" fontId="31" fillId="0" borderId="12" xfId="1" applyFont="1" applyBorder="1" applyAlignment="1">
      <alignment vertical="center"/>
    </xf>
    <xf numFmtId="0" fontId="31" fillId="0" borderId="12" xfId="2" applyFont="1" applyBorder="1" applyAlignment="1">
      <alignment vertical="center"/>
    </xf>
    <xf numFmtId="38" fontId="32" fillId="0" borderId="12" xfId="1" applyFont="1" applyBorder="1" applyAlignment="1">
      <alignment vertical="center"/>
    </xf>
    <xf numFmtId="38" fontId="32" fillId="0" borderId="3" xfId="1" applyFont="1" applyBorder="1" applyAlignment="1">
      <alignment horizontal="right" vertical="center"/>
    </xf>
    <xf numFmtId="0" fontId="31" fillId="0" borderId="31" xfId="2" applyFont="1" applyBorder="1" applyAlignment="1">
      <alignment vertical="center"/>
    </xf>
    <xf numFmtId="38" fontId="31" fillId="0" borderId="2" xfId="1" applyFont="1" applyBorder="1" applyAlignment="1">
      <alignment vertical="center"/>
    </xf>
    <xf numFmtId="38" fontId="32" fillId="0" borderId="35" xfId="1" applyFont="1" applyBorder="1" applyAlignment="1">
      <alignment horizontal="right" vertical="center"/>
    </xf>
    <xf numFmtId="38" fontId="32" fillId="0" borderId="35" xfId="1" applyFont="1" applyBorder="1" applyAlignment="1">
      <alignment vertical="center"/>
    </xf>
    <xf numFmtId="38" fontId="32" fillId="0" borderId="4" xfId="1" applyFont="1" applyBorder="1" applyAlignment="1">
      <alignment horizontal="right" vertical="center"/>
    </xf>
    <xf numFmtId="38" fontId="32" fillId="0" borderId="3" xfId="1" applyFont="1" applyBorder="1" applyAlignment="1">
      <alignment vertical="center"/>
    </xf>
    <xf numFmtId="38" fontId="32" fillId="0" borderId="22" xfId="1" applyFont="1" applyBorder="1" applyAlignment="1">
      <alignment horizontal="right" vertical="center"/>
    </xf>
    <xf numFmtId="3" fontId="6" fillId="0" borderId="26" xfId="3" applyNumberFormat="1" applyBorder="1" applyAlignment="1">
      <alignment horizontal="right" vertical="center" wrapText="1"/>
    </xf>
    <xf numFmtId="3" fontId="6" fillId="0" borderId="17" xfId="3" applyNumberFormat="1" applyBorder="1" applyAlignment="1">
      <alignment horizontal="right" vertical="center" wrapText="1"/>
    </xf>
    <xf numFmtId="38" fontId="31" fillId="0" borderId="12" xfId="1" applyFont="1" applyBorder="1" applyAlignment="1">
      <alignment horizontal="right" vertical="center"/>
    </xf>
    <xf numFmtId="38" fontId="31" fillId="0" borderId="2" xfId="1" applyFont="1" applyBorder="1" applyAlignment="1">
      <alignment horizontal="right" vertical="center"/>
    </xf>
    <xf numFmtId="0" fontId="31" fillId="0" borderId="12" xfId="2" applyFont="1" applyBorder="1" applyAlignment="1">
      <alignment horizontal="right" vertical="center"/>
    </xf>
    <xf numFmtId="38" fontId="30" fillId="0" borderId="1" xfId="1" applyFont="1" applyBorder="1" applyAlignment="1">
      <alignment vertical="center"/>
    </xf>
    <xf numFmtId="0" fontId="28" fillId="0" borderId="0" xfId="2" applyFont="1" applyBorder="1" applyAlignment="1">
      <alignment vertical="center"/>
    </xf>
    <xf numFmtId="0" fontId="27" fillId="0" borderId="33" xfId="2" applyFont="1" applyBorder="1" applyAlignment="1">
      <alignment horizontal="center" vertical="center" wrapText="1"/>
    </xf>
    <xf numFmtId="0" fontId="27" fillId="0" borderId="0" xfId="2" applyFont="1" applyBorder="1" applyAlignment="1">
      <alignment vertical="center"/>
    </xf>
    <xf numFmtId="0" fontId="27" fillId="0" borderId="12" xfId="2" applyFont="1" applyBorder="1" applyAlignment="1">
      <alignment vertical="center"/>
    </xf>
    <xf numFmtId="0" fontId="29" fillId="0" borderId="0" xfId="2" quotePrefix="1" applyFont="1" applyAlignment="1">
      <alignment horizontal="right" vertical="center"/>
    </xf>
    <xf numFmtId="0" fontId="3" fillId="0" borderId="0" xfId="2">
      <alignment vertical="center"/>
    </xf>
    <xf numFmtId="0" fontId="26" fillId="0" borderId="8" xfId="2" applyFont="1" applyBorder="1" applyAlignment="1">
      <alignment horizontal="center" vertical="center"/>
    </xf>
    <xf numFmtId="0" fontId="3" fillId="0" borderId="9" xfId="2" applyBorder="1">
      <alignment vertical="center"/>
    </xf>
    <xf numFmtId="0" fontId="3" fillId="0" borderId="10" xfId="2" applyBorder="1">
      <alignment vertical="center"/>
    </xf>
    <xf numFmtId="0" fontId="4" fillId="0" borderId="11" xfId="2" applyFont="1" applyBorder="1" applyAlignment="1">
      <alignment horizontal="center" vertical="center"/>
    </xf>
    <xf numFmtId="0" fontId="3" fillId="0" borderId="12" xfId="2" applyBorder="1">
      <alignment vertical="center"/>
    </xf>
    <xf numFmtId="0" fontId="27" fillId="0" borderId="33" xfId="2" applyFont="1" applyBorder="1" applyAlignment="1">
      <alignment horizontal="distributed" vertical="center" justifyLastLine="1"/>
    </xf>
    <xf numFmtId="0" fontId="3" fillId="0" borderId="34" xfId="2" applyBorder="1">
      <alignment vertical="center"/>
    </xf>
    <xf numFmtId="0" fontId="3" fillId="0" borderId="35" xfId="2" applyBorder="1">
      <alignment vertical="center"/>
    </xf>
    <xf numFmtId="0" fontId="3" fillId="0" borderId="12" xfId="2" applyBorder="1" applyAlignment="1">
      <alignment vertical="center"/>
    </xf>
    <xf numFmtId="0" fontId="3" fillId="0" borderId="0" xfId="2" applyBorder="1">
      <alignment vertical="center"/>
    </xf>
    <xf numFmtId="0" fontId="7" fillId="0" borderId="0" xfId="3" applyFont="1" applyBorder="1" applyAlignment="1">
      <alignment horizontal="center" vertical="center" wrapText="1"/>
    </xf>
    <xf numFmtId="0" fontId="7" fillId="0" borderId="9" xfId="3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/>
    </xf>
    <xf numFmtId="0" fontId="9" fillId="0" borderId="14" xfId="3" applyFont="1" applyBorder="1" applyAlignment="1">
      <alignment vertical="center" wrapText="1"/>
    </xf>
    <xf numFmtId="0" fontId="6" fillId="0" borderId="18" xfId="3" applyBorder="1" applyAlignment="1">
      <alignment vertical="center" wrapText="1"/>
    </xf>
    <xf numFmtId="0" fontId="6" fillId="0" borderId="19" xfId="3" applyBorder="1" applyAlignment="1">
      <alignment vertical="center" wrapText="1"/>
    </xf>
    <xf numFmtId="0" fontId="6" fillId="0" borderId="20" xfId="3" applyBorder="1" applyAlignment="1">
      <alignment vertical="center" wrapText="1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7325;&#35201;&#12305;&#20250;&#35336;/2017/&#27770;&#31639;/&#27770;&#31639;2017/2017&#24180;&#24230;&#27963;&#21205;&#35336;&#31639;&#26360;&#65288;&#37117;&#21450;&#12403;&#32207;&#20250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会用"/>
      <sheetName val="東京都"/>
    </sheetNames>
    <sheetDataSet>
      <sheetData sheetId="0">
        <row r="115">
          <cell r="E115">
            <v>17988602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EA4F9-62C3-4080-BF46-1067DD193523}">
  <dimension ref="A1:J117"/>
  <sheetViews>
    <sheetView view="pageLayout" topLeftCell="B4" zoomScaleNormal="100" workbookViewId="0">
      <selection activeCell="E7" sqref="E7"/>
    </sheetView>
  </sheetViews>
  <sheetFormatPr defaultRowHeight="13.5" x14ac:dyDescent="0.15"/>
  <cols>
    <col min="1" max="1" width="2.625" style="204" customWidth="1"/>
    <col min="2" max="2" width="2.5" style="204" customWidth="1"/>
    <col min="3" max="3" width="3.25" style="204" customWidth="1"/>
    <col min="4" max="4" width="3.125" style="204" customWidth="1"/>
    <col min="5" max="5" width="31.75" style="204" customWidth="1"/>
    <col min="6" max="8" width="13.75" style="204" customWidth="1"/>
    <col min="9" max="9" width="2.625" style="204" customWidth="1"/>
    <col min="10" max="10" width="4.625" style="204" customWidth="1"/>
    <col min="11" max="16384" width="9" style="204"/>
  </cols>
  <sheetData>
    <row r="1" spans="1:9" s="1" customFormat="1" x14ac:dyDescent="0.15">
      <c r="A1" s="1" t="s">
        <v>152</v>
      </c>
    </row>
    <row r="2" spans="1:9" ht="29.25" customHeight="1" x14ac:dyDescent="0.15">
      <c r="A2" s="232" t="s">
        <v>238</v>
      </c>
      <c r="B2" s="233"/>
      <c r="C2" s="233"/>
      <c r="D2" s="233"/>
      <c r="E2" s="233"/>
      <c r="F2" s="233"/>
      <c r="G2" s="233"/>
      <c r="H2" s="233"/>
      <c r="I2" s="234"/>
    </row>
    <row r="3" spans="1:9" ht="16.5" customHeight="1" x14ac:dyDescent="0.15">
      <c r="A3" s="129"/>
      <c r="B3" s="130"/>
      <c r="C3" s="130"/>
      <c r="D3" s="130"/>
      <c r="E3" s="130"/>
      <c r="F3" s="130"/>
      <c r="G3" s="130"/>
      <c r="H3" s="130"/>
      <c r="I3" s="205"/>
    </row>
    <row r="4" spans="1:9" s="1" customFormat="1" ht="14.25" customHeight="1" x14ac:dyDescent="0.15">
      <c r="A4" s="235" t="s">
        <v>237</v>
      </c>
      <c r="B4" s="231"/>
      <c r="C4" s="231"/>
      <c r="D4" s="231"/>
      <c r="E4" s="231"/>
      <c r="F4" s="231"/>
      <c r="G4" s="231"/>
      <c r="H4" s="231"/>
      <c r="I4" s="236"/>
    </row>
    <row r="5" spans="1:9" s="1" customFormat="1" ht="20.25" customHeight="1" x14ac:dyDescent="0.15">
      <c r="A5" s="7"/>
      <c r="B5" s="8"/>
      <c r="C5" s="8"/>
      <c r="D5" s="8"/>
      <c r="E5" s="8"/>
      <c r="G5" s="8"/>
      <c r="H5" s="8"/>
      <c r="I5" s="10"/>
    </row>
    <row r="6" spans="1:9" s="1" customFormat="1" ht="20.25" customHeight="1" x14ac:dyDescent="0.15">
      <c r="A6" s="7"/>
      <c r="B6" s="8"/>
      <c r="C6" s="8"/>
      <c r="D6" s="8"/>
      <c r="E6" s="8"/>
      <c r="F6" s="132" t="s">
        <v>202</v>
      </c>
      <c r="G6" s="133"/>
      <c r="H6" s="133"/>
      <c r="I6" s="10"/>
    </row>
    <row r="7" spans="1:9" s="138" customFormat="1" ht="13.5" customHeight="1" x14ac:dyDescent="0.15">
      <c r="A7" s="134"/>
      <c r="B7" s="135"/>
      <c r="C7" s="135"/>
      <c r="D7" s="135"/>
      <c r="E7" s="135"/>
      <c r="F7" s="135"/>
      <c r="G7" s="135"/>
      <c r="H7" s="136" t="s">
        <v>153</v>
      </c>
      <c r="I7" s="137"/>
    </row>
    <row r="8" spans="1:9" s="138" customFormat="1" ht="30" customHeight="1" x14ac:dyDescent="0.15">
      <c r="A8" s="134"/>
      <c r="B8" s="237" t="s">
        <v>154</v>
      </c>
      <c r="C8" s="238"/>
      <c r="D8" s="238"/>
      <c r="E8" s="239"/>
      <c r="F8" s="139" t="s">
        <v>155</v>
      </c>
      <c r="G8" s="140" t="s">
        <v>156</v>
      </c>
      <c r="H8" s="141" t="s">
        <v>157</v>
      </c>
      <c r="I8" s="137"/>
    </row>
    <row r="9" spans="1:9" s="146" customFormat="1" ht="12" customHeight="1" x14ac:dyDescent="0.15">
      <c r="A9" s="142"/>
      <c r="B9" s="142" t="s">
        <v>158</v>
      </c>
      <c r="C9" s="202"/>
      <c r="D9" s="202"/>
      <c r="E9" s="203"/>
      <c r="F9" s="142"/>
      <c r="G9" s="145"/>
      <c r="H9" s="203"/>
      <c r="I9" s="203"/>
    </row>
    <row r="10" spans="1:9" s="146" customFormat="1" ht="12" customHeight="1" x14ac:dyDescent="0.15">
      <c r="A10" s="142"/>
      <c r="B10" s="142"/>
      <c r="C10" s="202" t="s">
        <v>159</v>
      </c>
      <c r="D10" s="202"/>
      <c r="E10" s="203"/>
      <c r="F10" s="165">
        <f>F11</f>
        <v>85000</v>
      </c>
      <c r="G10" s="166">
        <f>G11</f>
        <v>0</v>
      </c>
      <c r="H10" s="167">
        <f>SUM(F10:G10)</f>
        <v>85000</v>
      </c>
      <c r="I10" s="203"/>
    </row>
    <row r="11" spans="1:9" s="146" customFormat="1" ht="12" customHeight="1" x14ac:dyDescent="0.15">
      <c r="A11" s="142"/>
      <c r="B11" s="142"/>
      <c r="C11" s="202"/>
      <c r="D11" s="202" t="s">
        <v>203</v>
      </c>
      <c r="E11" s="203"/>
      <c r="F11" s="161">
        <v>85000</v>
      </c>
      <c r="G11" s="159"/>
      <c r="H11" s="160">
        <f t="shared" ref="H11:H27" si="0">SUM(F11:G11)</f>
        <v>85000</v>
      </c>
      <c r="I11" s="203"/>
    </row>
    <row r="12" spans="1:9" s="146" customFormat="1" ht="12" customHeight="1" x14ac:dyDescent="0.15">
      <c r="A12" s="142"/>
      <c r="B12" s="142"/>
      <c r="C12" s="228" t="s">
        <v>160</v>
      </c>
      <c r="D12" s="231"/>
      <c r="E12" s="236"/>
      <c r="F12" s="165">
        <v>630000</v>
      </c>
      <c r="G12" s="166"/>
      <c r="H12" s="167">
        <f t="shared" si="0"/>
        <v>630000</v>
      </c>
      <c r="I12" s="203"/>
    </row>
    <row r="13" spans="1:9" s="146" customFormat="1" ht="12" customHeight="1" x14ac:dyDescent="0.15">
      <c r="A13" s="142"/>
      <c r="B13" s="142"/>
      <c r="C13" s="202" t="s">
        <v>161</v>
      </c>
      <c r="D13" s="202"/>
      <c r="E13" s="203"/>
      <c r="F13" s="165">
        <f>SUM(F14:F16)</f>
        <v>1500000</v>
      </c>
      <c r="G13" s="166">
        <f>SUM(G14:G16)</f>
        <v>0</v>
      </c>
      <c r="H13" s="167">
        <f t="shared" si="0"/>
        <v>1500000</v>
      </c>
      <c r="I13" s="203"/>
    </row>
    <row r="14" spans="1:9" s="146" customFormat="1" ht="12" customHeight="1" x14ac:dyDescent="0.15">
      <c r="A14" s="142"/>
      <c r="B14" s="142"/>
      <c r="C14" s="202"/>
      <c r="D14" s="202" t="s">
        <v>204</v>
      </c>
      <c r="E14" s="203"/>
      <c r="F14" s="161">
        <v>1000000</v>
      </c>
      <c r="G14" s="159"/>
      <c r="H14" s="160">
        <f t="shared" si="0"/>
        <v>1000000</v>
      </c>
      <c r="I14" s="203"/>
    </row>
    <row r="15" spans="1:9" s="146" customFormat="1" ht="12" customHeight="1" x14ac:dyDescent="0.15">
      <c r="A15" s="142"/>
      <c r="B15" s="142"/>
      <c r="C15" s="202"/>
      <c r="D15" s="202" t="s">
        <v>205</v>
      </c>
      <c r="E15" s="203"/>
      <c r="F15" s="161">
        <v>300000</v>
      </c>
      <c r="G15" s="159"/>
      <c r="H15" s="160">
        <f t="shared" si="0"/>
        <v>300000</v>
      </c>
      <c r="I15" s="203"/>
    </row>
    <row r="16" spans="1:9" s="146" customFormat="1" ht="12" customHeight="1" x14ac:dyDescent="0.15">
      <c r="A16" s="142"/>
      <c r="B16" s="142"/>
      <c r="C16" s="202"/>
      <c r="D16" s="228" t="s">
        <v>206</v>
      </c>
      <c r="E16" s="236"/>
      <c r="F16" s="162">
        <v>200000</v>
      </c>
      <c r="G16" s="162"/>
      <c r="H16" s="160">
        <f t="shared" si="0"/>
        <v>200000</v>
      </c>
      <c r="I16" s="203"/>
    </row>
    <row r="17" spans="1:9" s="146" customFormat="1" ht="12" customHeight="1" x14ac:dyDescent="0.15">
      <c r="A17" s="142"/>
      <c r="B17" s="142"/>
      <c r="C17" s="202" t="s">
        <v>162</v>
      </c>
      <c r="D17" s="202"/>
      <c r="E17" s="203"/>
      <c r="F17" s="166">
        <f>SUM(F18:F24)</f>
        <v>67971000</v>
      </c>
      <c r="G17" s="166">
        <f>SUM(G18:G24)</f>
        <v>1200000</v>
      </c>
      <c r="H17" s="167">
        <f t="shared" si="0"/>
        <v>69171000</v>
      </c>
      <c r="I17" s="203"/>
    </row>
    <row r="18" spans="1:9" s="146" customFormat="1" ht="12" customHeight="1" x14ac:dyDescent="0.15">
      <c r="A18" s="142"/>
      <c r="B18" s="142"/>
      <c r="C18" s="202"/>
      <c r="D18" s="202" t="s">
        <v>207</v>
      </c>
      <c r="E18" s="203"/>
      <c r="F18" s="159">
        <v>7800000</v>
      </c>
      <c r="G18" s="159"/>
      <c r="H18" s="160">
        <f t="shared" si="0"/>
        <v>7800000</v>
      </c>
      <c r="I18" s="203"/>
    </row>
    <row r="19" spans="1:9" s="146" customFormat="1" ht="12" customHeight="1" x14ac:dyDescent="0.15">
      <c r="A19" s="142"/>
      <c r="B19" s="142"/>
      <c r="C19" s="202"/>
      <c r="D19" s="202" t="s">
        <v>208</v>
      </c>
      <c r="E19" s="203"/>
      <c r="F19" s="159">
        <v>991000</v>
      </c>
      <c r="G19" s="159"/>
      <c r="H19" s="160">
        <f t="shared" si="0"/>
        <v>991000</v>
      </c>
      <c r="I19" s="203"/>
    </row>
    <row r="20" spans="1:9" s="146" customFormat="1" ht="12" customHeight="1" x14ac:dyDescent="0.15">
      <c r="A20" s="142"/>
      <c r="B20" s="142"/>
      <c r="C20" s="202"/>
      <c r="D20" s="202" t="s">
        <v>209</v>
      </c>
      <c r="E20" s="203"/>
      <c r="F20" s="159">
        <v>32928000</v>
      </c>
      <c r="G20" s="159"/>
      <c r="H20" s="160">
        <f t="shared" si="0"/>
        <v>32928000</v>
      </c>
      <c r="I20" s="203"/>
    </row>
    <row r="21" spans="1:9" s="146" customFormat="1" ht="12" customHeight="1" x14ac:dyDescent="0.15">
      <c r="A21" s="142"/>
      <c r="B21" s="142"/>
      <c r="C21" s="202"/>
      <c r="D21" s="202" t="s">
        <v>210</v>
      </c>
      <c r="E21" s="203"/>
      <c r="F21" s="159">
        <v>15812000</v>
      </c>
      <c r="G21" s="159"/>
      <c r="H21" s="160">
        <f t="shared" si="0"/>
        <v>15812000</v>
      </c>
      <c r="I21" s="203"/>
    </row>
    <row r="22" spans="1:9" s="146" customFormat="1" ht="12" customHeight="1" x14ac:dyDescent="0.15">
      <c r="A22" s="142"/>
      <c r="B22" s="142"/>
      <c r="C22" s="202"/>
      <c r="D22" s="202" t="s">
        <v>211</v>
      </c>
      <c r="E22" s="203"/>
      <c r="F22" s="159">
        <v>3840000</v>
      </c>
      <c r="G22" s="159"/>
      <c r="H22" s="160">
        <f t="shared" si="0"/>
        <v>3840000</v>
      </c>
      <c r="I22" s="203"/>
    </row>
    <row r="23" spans="1:9" s="146" customFormat="1" ht="12" customHeight="1" x14ac:dyDescent="0.15">
      <c r="A23" s="142"/>
      <c r="B23" s="142"/>
      <c r="C23" s="202"/>
      <c r="D23" s="202" t="s">
        <v>212</v>
      </c>
      <c r="E23" s="206"/>
      <c r="F23" s="162">
        <v>6600000</v>
      </c>
      <c r="G23" s="162"/>
      <c r="H23" s="160">
        <f t="shared" si="0"/>
        <v>6600000</v>
      </c>
      <c r="I23" s="203"/>
    </row>
    <row r="24" spans="1:9" s="146" customFormat="1" ht="12" customHeight="1" x14ac:dyDescent="0.15">
      <c r="A24" s="142"/>
      <c r="B24" s="142"/>
      <c r="C24" s="202"/>
      <c r="D24" s="202" t="s">
        <v>213</v>
      </c>
      <c r="E24" s="206"/>
      <c r="F24" s="162"/>
      <c r="G24" s="162">
        <v>1200000</v>
      </c>
      <c r="H24" s="160">
        <f t="shared" si="0"/>
        <v>1200000</v>
      </c>
      <c r="I24" s="203"/>
    </row>
    <row r="25" spans="1:9" s="146" customFormat="1" ht="12" customHeight="1" x14ac:dyDescent="0.15">
      <c r="A25" s="142"/>
      <c r="B25" s="142"/>
      <c r="C25" s="202" t="s">
        <v>163</v>
      </c>
      <c r="D25" s="202"/>
      <c r="E25" s="203"/>
      <c r="F25" s="165">
        <f>SUM(F26:F27)</f>
        <v>22000</v>
      </c>
      <c r="G25" s="166">
        <f>SUM(G26:G27)</f>
        <v>0</v>
      </c>
      <c r="H25" s="167">
        <f t="shared" si="0"/>
        <v>22000</v>
      </c>
      <c r="I25" s="203"/>
    </row>
    <row r="26" spans="1:9" s="146" customFormat="1" ht="12" customHeight="1" x14ac:dyDescent="0.15">
      <c r="A26" s="142"/>
      <c r="B26" s="142"/>
      <c r="C26" s="202"/>
      <c r="D26" s="202" t="s">
        <v>164</v>
      </c>
      <c r="E26" s="203"/>
      <c r="F26" s="161">
        <v>2000</v>
      </c>
      <c r="G26" s="159"/>
      <c r="H26" s="160">
        <f t="shared" si="0"/>
        <v>2000</v>
      </c>
      <c r="I26" s="203"/>
    </row>
    <row r="27" spans="1:9" s="146" customFormat="1" ht="12" customHeight="1" x14ac:dyDescent="0.15">
      <c r="A27" s="142"/>
      <c r="B27" s="142"/>
      <c r="C27" s="202"/>
      <c r="D27" s="228" t="s">
        <v>214</v>
      </c>
      <c r="E27" s="236"/>
      <c r="F27" s="163">
        <v>20000</v>
      </c>
      <c r="G27" s="164"/>
      <c r="H27" s="160">
        <f t="shared" si="0"/>
        <v>20000</v>
      </c>
      <c r="I27" s="203"/>
    </row>
    <row r="28" spans="1:9" s="146" customFormat="1" ht="12" customHeight="1" x14ac:dyDescent="0.15">
      <c r="A28" s="142"/>
      <c r="B28" s="142"/>
      <c r="C28" s="202" t="s">
        <v>165</v>
      </c>
      <c r="D28" s="202"/>
      <c r="E28" s="203"/>
      <c r="F28" s="168">
        <f>SUM(F10:F27)-F10-F13-F17-F25</f>
        <v>70208000</v>
      </c>
      <c r="G28" s="168">
        <f t="shared" ref="G28:H28" si="1">SUM(G10:G27)-G10-G13-G17-G25</f>
        <v>1200000</v>
      </c>
      <c r="H28" s="168">
        <f t="shared" si="1"/>
        <v>71408000</v>
      </c>
      <c r="I28" s="203"/>
    </row>
    <row r="29" spans="1:9" s="146" customFormat="1" ht="12" customHeight="1" x14ac:dyDescent="0.15">
      <c r="A29" s="142"/>
      <c r="B29" s="142" t="s">
        <v>166</v>
      </c>
      <c r="C29" s="202"/>
      <c r="D29" s="202"/>
      <c r="E29" s="203"/>
      <c r="F29" s="142"/>
      <c r="G29" s="145"/>
      <c r="H29" s="145"/>
      <c r="I29" s="203"/>
    </row>
    <row r="30" spans="1:9" s="146" customFormat="1" ht="12" customHeight="1" x14ac:dyDescent="0.15">
      <c r="A30" s="142"/>
      <c r="B30" s="142"/>
      <c r="C30" s="202" t="s">
        <v>167</v>
      </c>
      <c r="D30" s="202"/>
      <c r="E30" s="203"/>
      <c r="F30" s="142"/>
      <c r="G30" s="145"/>
      <c r="H30" s="203"/>
      <c r="I30" s="203"/>
    </row>
    <row r="31" spans="1:9" s="146" customFormat="1" ht="12" customHeight="1" x14ac:dyDescent="0.15">
      <c r="A31" s="142"/>
      <c r="B31" s="142"/>
      <c r="C31" s="202"/>
      <c r="D31" s="202" t="s">
        <v>168</v>
      </c>
      <c r="E31" s="203"/>
      <c r="F31" s="147"/>
      <c r="G31" s="145"/>
      <c r="H31" s="203"/>
      <c r="I31" s="203"/>
    </row>
    <row r="32" spans="1:9" s="146" customFormat="1" ht="12" customHeight="1" x14ac:dyDescent="0.15">
      <c r="A32" s="142"/>
      <c r="B32" s="142"/>
      <c r="C32" s="202"/>
      <c r="D32" s="202"/>
      <c r="E32" s="203" t="s">
        <v>169</v>
      </c>
      <c r="F32" s="161">
        <v>36900000</v>
      </c>
      <c r="G32" s="159">
        <v>0</v>
      </c>
      <c r="H32" s="160">
        <f t="shared" ref="H32:H37" si="2">SUM(F32:G32)</f>
        <v>36900000</v>
      </c>
      <c r="I32" s="203"/>
    </row>
    <row r="33" spans="1:9" s="146" customFormat="1" ht="12" customHeight="1" x14ac:dyDescent="0.15">
      <c r="A33" s="142"/>
      <c r="B33" s="142"/>
      <c r="C33" s="202"/>
      <c r="D33" s="202"/>
      <c r="E33" s="203" t="s">
        <v>215</v>
      </c>
      <c r="F33" s="161">
        <v>4725000</v>
      </c>
      <c r="G33" s="159">
        <v>0</v>
      </c>
      <c r="H33" s="160">
        <f t="shared" si="2"/>
        <v>4725000</v>
      </c>
      <c r="I33" s="203"/>
    </row>
    <row r="34" spans="1:9" s="146" customFormat="1" ht="12" customHeight="1" x14ac:dyDescent="0.15">
      <c r="A34" s="142"/>
      <c r="B34" s="142"/>
      <c r="C34" s="202"/>
      <c r="D34" s="202"/>
      <c r="E34" s="203" t="s">
        <v>216</v>
      </c>
      <c r="F34" s="161">
        <v>3068000</v>
      </c>
      <c r="G34" s="159">
        <v>0</v>
      </c>
      <c r="H34" s="160">
        <f t="shared" si="2"/>
        <v>3068000</v>
      </c>
      <c r="I34" s="203"/>
    </row>
    <row r="35" spans="1:9" s="146" customFormat="1" ht="12" customHeight="1" x14ac:dyDescent="0.15">
      <c r="A35" s="142"/>
      <c r="B35" s="142"/>
      <c r="C35" s="202"/>
      <c r="D35" s="202"/>
      <c r="E35" s="203" t="s">
        <v>170</v>
      </c>
      <c r="F35" s="161">
        <v>388000</v>
      </c>
      <c r="G35" s="162">
        <v>0</v>
      </c>
      <c r="H35" s="160">
        <f t="shared" si="2"/>
        <v>388000</v>
      </c>
      <c r="I35" s="203"/>
    </row>
    <row r="36" spans="1:9" s="146" customFormat="1" ht="12" customHeight="1" x14ac:dyDescent="0.15">
      <c r="A36" s="142"/>
      <c r="B36" s="142"/>
      <c r="C36" s="202"/>
      <c r="D36" s="202"/>
      <c r="E36" s="203" t="s">
        <v>171</v>
      </c>
      <c r="F36" s="161">
        <v>160000</v>
      </c>
      <c r="G36" s="162">
        <v>0</v>
      </c>
      <c r="H36" s="160">
        <f t="shared" si="2"/>
        <v>160000</v>
      </c>
      <c r="I36" s="203"/>
    </row>
    <row r="37" spans="1:9" s="146" customFormat="1" ht="12" customHeight="1" x14ac:dyDescent="0.15">
      <c r="A37" s="142"/>
      <c r="B37" s="142"/>
      <c r="C37" s="202"/>
      <c r="D37" s="202"/>
      <c r="E37" s="203" t="s">
        <v>217</v>
      </c>
      <c r="F37" s="160">
        <v>1800000</v>
      </c>
      <c r="G37" s="164">
        <v>0</v>
      </c>
      <c r="H37" s="169">
        <f t="shared" si="2"/>
        <v>1800000</v>
      </c>
      <c r="I37" s="203"/>
    </row>
    <row r="38" spans="1:9" s="146" customFormat="1" ht="12" customHeight="1" x14ac:dyDescent="0.15">
      <c r="A38" s="142"/>
      <c r="B38" s="142"/>
      <c r="C38" s="202"/>
      <c r="D38" s="202"/>
      <c r="E38" s="203" t="s">
        <v>172</v>
      </c>
      <c r="F38" s="170">
        <f>SUM(F32:F37)</f>
        <v>47041000</v>
      </c>
      <c r="G38" s="170">
        <f t="shared" ref="G38:H38" si="3">SUM(G32:G37)</f>
        <v>0</v>
      </c>
      <c r="H38" s="170">
        <f t="shared" si="3"/>
        <v>47041000</v>
      </c>
      <c r="I38" s="203"/>
    </row>
    <row r="39" spans="1:9" s="146" customFormat="1" ht="12" customHeight="1" x14ac:dyDescent="0.15">
      <c r="A39" s="142"/>
      <c r="B39" s="142"/>
      <c r="C39" s="202"/>
      <c r="D39" s="228" t="s">
        <v>173</v>
      </c>
      <c r="E39" s="240"/>
      <c r="F39" s="171"/>
      <c r="G39" s="162"/>
      <c r="H39" s="160"/>
      <c r="I39" s="203"/>
    </row>
    <row r="40" spans="1:9" s="146" customFormat="1" ht="12" customHeight="1" x14ac:dyDescent="0.15">
      <c r="A40" s="142"/>
      <c r="B40" s="142"/>
      <c r="C40" s="202"/>
      <c r="D40" s="202"/>
      <c r="E40" s="203" t="s">
        <v>218</v>
      </c>
      <c r="F40" s="171">
        <v>3000000</v>
      </c>
      <c r="G40" s="162">
        <v>0</v>
      </c>
      <c r="H40" s="160">
        <f t="shared" ref="H40:H61" si="4">SUM(F40:G40)</f>
        <v>3000000</v>
      </c>
      <c r="I40" s="203"/>
    </row>
    <row r="41" spans="1:9" s="146" customFormat="1" ht="12" customHeight="1" x14ac:dyDescent="0.15">
      <c r="A41" s="142"/>
      <c r="B41" s="142"/>
      <c r="C41" s="202"/>
      <c r="D41" s="202"/>
      <c r="E41" s="203" t="s">
        <v>219</v>
      </c>
      <c r="F41" s="171">
        <v>1920000</v>
      </c>
      <c r="G41" s="162">
        <v>0</v>
      </c>
      <c r="H41" s="160">
        <f t="shared" si="4"/>
        <v>1920000</v>
      </c>
      <c r="I41" s="203"/>
    </row>
    <row r="42" spans="1:9" s="146" customFormat="1" ht="12" customHeight="1" x14ac:dyDescent="0.15">
      <c r="A42" s="142"/>
      <c r="B42" s="142"/>
      <c r="C42" s="202"/>
      <c r="D42" s="202"/>
      <c r="E42" s="203" t="s">
        <v>220</v>
      </c>
      <c r="F42" s="171">
        <v>1320000</v>
      </c>
      <c r="G42" s="162">
        <v>0</v>
      </c>
      <c r="H42" s="160">
        <f t="shared" si="4"/>
        <v>1320000</v>
      </c>
      <c r="I42" s="203"/>
    </row>
    <row r="43" spans="1:9" s="146" customFormat="1" ht="12" customHeight="1" x14ac:dyDescent="0.15">
      <c r="A43" s="142"/>
      <c r="B43" s="142"/>
      <c r="C43" s="202"/>
      <c r="D43" s="202"/>
      <c r="E43" s="203" t="s">
        <v>175</v>
      </c>
      <c r="F43" s="171">
        <v>240000</v>
      </c>
      <c r="G43" s="162">
        <v>0</v>
      </c>
      <c r="H43" s="160">
        <f t="shared" si="4"/>
        <v>240000</v>
      </c>
      <c r="I43" s="203"/>
    </row>
    <row r="44" spans="1:9" s="146" customFormat="1" ht="12" customHeight="1" x14ac:dyDescent="0.15">
      <c r="A44" s="142"/>
      <c r="B44" s="142"/>
      <c r="C44" s="202"/>
      <c r="D44" s="202"/>
      <c r="E44" s="203" t="s">
        <v>183</v>
      </c>
      <c r="F44" s="171">
        <v>720000</v>
      </c>
      <c r="G44" s="162">
        <v>25000</v>
      </c>
      <c r="H44" s="160">
        <f t="shared" si="4"/>
        <v>745000</v>
      </c>
      <c r="I44" s="203"/>
    </row>
    <row r="45" spans="1:9" s="146" customFormat="1" ht="12" customHeight="1" x14ac:dyDescent="0.15">
      <c r="A45" s="142"/>
      <c r="B45" s="142"/>
      <c r="C45" s="202"/>
      <c r="D45" s="202"/>
      <c r="E45" s="203" t="s">
        <v>221</v>
      </c>
      <c r="F45" s="159">
        <v>70000</v>
      </c>
      <c r="G45" s="162">
        <v>0</v>
      </c>
      <c r="H45" s="160">
        <f t="shared" si="4"/>
        <v>70000</v>
      </c>
      <c r="I45" s="203"/>
    </row>
    <row r="46" spans="1:9" s="146" customFormat="1" ht="12" customHeight="1" x14ac:dyDescent="0.15">
      <c r="A46" s="142"/>
      <c r="B46" s="142"/>
      <c r="C46" s="202"/>
      <c r="D46" s="202"/>
      <c r="E46" s="203" t="s">
        <v>222</v>
      </c>
      <c r="F46" s="161">
        <v>12000</v>
      </c>
      <c r="G46" s="162">
        <v>0</v>
      </c>
      <c r="H46" s="160">
        <f t="shared" si="4"/>
        <v>12000</v>
      </c>
      <c r="I46" s="203"/>
    </row>
    <row r="47" spans="1:9" s="146" customFormat="1" ht="12" customHeight="1" x14ac:dyDescent="0.15">
      <c r="A47" s="142"/>
      <c r="B47" s="142"/>
      <c r="C47" s="202"/>
      <c r="D47" s="202"/>
      <c r="E47" s="203" t="s">
        <v>181</v>
      </c>
      <c r="F47" s="161">
        <v>396000</v>
      </c>
      <c r="G47" s="162">
        <v>5000</v>
      </c>
      <c r="H47" s="160">
        <f t="shared" si="4"/>
        <v>401000</v>
      </c>
      <c r="I47" s="203"/>
    </row>
    <row r="48" spans="1:9" s="146" customFormat="1" ht="12" customHeight="1" x14ac:dyDescent="0.15">
      <c r="A48" s="142"/>
      <c r="B48" s="142"/>
      <c r="C48" s="202"/>
      <c r="D48" s="202"/>
      <c r="E48" s="203" t="s">
        <v>223</v>
      </c>
      <c r="F48" s="161">
        <v>10000</v>
      </c>
      <c r="G48" s="162">
        <v>0</v>
      </c>
      <c r="H48" s="160">
        <f t="shared" si="4"/>
        <v>10000</v>
      </c>
      <c r="I48" s="203"/>
    </row>
    <row r="49" spans="1:9" s="146" customFormat="1" ht="12" customHeight="1" x14ac:dyDescent="0.15">
      <c r="A49" s="142"/>
      <c r="B49" s="142"/>
      <c r="C49" s="202"/>
      <c r="D49" s="202"/>
      <c r="E49" s="203" t="s">
        <v>224</v>
      </c>
      <c r="F49" s="161">
        <v>36000</v>
      </c>
      <c r="G49" s="162">
        <v>0</v>
      </c>
      <c r="H49" s="160">
        <f t="shared" si="4"/>
        <v>36000</v>
      </c>
      <c r="I49" s="203"/>
    </row>
    <row r="50" spans="1:9" s="146" customFormat="1" ht="12" customHeight="1" x14ac:dyDescent="0.15">
      <c r="A50" s="142"/>
      <c r="B50" s="142"/>
      <c r="C50" s="202"/>
      <c r="D50" s="202"/>
      <c r="E50" s="203" t="s">
        <v>225</v>
      </c>
      <c r="F50" s="161">
        <v>240000</v>
      </c>
      <c r="G50" s="162">
        <v>0</v>
      </c>
      <c r="H50" s="160">
        <f t="shared" si="4"/>
        <v>240000</v>
      </c>
      <c r="I50" s="203"/>
    </row>
    <row r="51" spans="1:9" s="146" customFormat="1" ht="12" customHeight="1" x14ac:dyDescent="0.15">
      <c r="A51" s="142"/>
      <c r="B51" s="142"/>
      <c r="C51" s="202"/>
      <c r="D51" s="202"/>
      <c r="E51" s="203" t="s">
        <v>177</v>
      </c>
      <c r="F51" s="159">
        <v>420000</v>
      </c>
      <c r="G51" s="162">
        <v>5000</v>
      </c>
      <c r="H51" s="160">
        <f t="shared" si="4"/>
        <v>425000</v>
      </c>
      <c r="I51" s="203"/>
    </row>
    <row r="52" spans="1:9" s="146" customFormat="1" ht="12" customHeight="1" x14ac:dyDescent="0.15">
      <c r="A52" s="142"/>
      <c r="B52" s="142"/>
      <c r="C52" s="202"/>
      <c r="D52" s="202"/>
      <c r="E52" s="203" t="s">
        <v>226</v>
      </c>
      <c r="F52" s="161">
        <v>480000</v>
      </c>
      <c r="G52" s="162">
        <v>0</v>
      </c>
      <c r="H52" s="160">
        <f t="shared" si="4"/>
        <v>480000</v>
      </c>
      <c r="I52" s="203"/>
    </row>
    <row r="53" spans="1:9" s="146" customFormat="1" ht="12" customHeight="1" x14ac:dyDescent="0.15">
      <c r="A53" s="142"/>
      <c r="B53" s="142"/>
      <c r="C53" s="202"/>
      <c r="D53" s="202"/>
      <c r="E53" s="203" t="s">
        <v>227</v>
      </c>
      <c r="F53" s="161">
        <v>760000</v>
      </c>
      <c r="G53" s="162">
        <v>5000</v>
      </c>
      <c r="H53" s="160">
        <f t="shared" si="4"/>
        <v>765000</v>
      </c>
      <c r="I53" s="203"/>
    </row>
    <row r="54" spans="1:9" s="146" customFormat="1" ht="12" customHeight="1" x14ac:dyDescent="0.15">
      <c r="A54" s="142"/>
      <c r="B54" s="142"/>
      <c r="C54" s="202"/>
      <c r="D54" s="202"/>
      <c r="E54" s="203" t="s">
        <v>182</v>
      </c>
      <c r="F54" s="161">
        <v>648000</v>
      </c>
      <c r="G54" s="162">
        <v>5000</v>
      </c>
      <c r="H54" s="160">
        <f t="shared" si="4"/>
        <v>653000</v>
      </c>
      <c r="I54" s="203"/>
    </row>
    <row r="55" spans="1:9" s="146" customFormat="1" ht="12" customHeight="1" x14ac:dyDescent="0.15">
      <c r="A55" s="142"/>
      <c r="B55" s="142"/>
      <c r="C55" s="202"/>
      <c r="D55" s="202"/>
      <c r="E55" s="203" t="s">
        <v>184</v>
      </c>
      <c r="F55" s="161">
        <v>2460000</v>
      </c>
      <c r="G55" s="162">
        <v>12000</v>
      </c>
      <c r="H55" s="160">
        <f t="shared" si="4"/>
        <v>2472000</v>
      </c>
      <c r="I55" s="203"/>
    </row>
    <row r="56" spans="1:9" s="146" customFormat="1" ht="12" customHeight="1" x14ac:dyDescent="0.15">
      <c r="A56" s="142"/>
      <c r="B56" s="142"/>
      <c r="C56" s="202"/>
      <c r="D56" s="202"/>
      <c r="E56" s="203" t="s">
        <v>228</v>
      </c>
      <c r="F56" s="159">
        <v>1800000</v>
      </c>
      <c r="G56" s="162">
        <v>20000</v>
      </c>
      <c r="H56" s="160">
        <f t="shared" si="4"/>
        <v>1820000</v>
      </c>
      <c r="I56" s="203"/>
    </row>
    <row r="57" spans="1:9" s="146" customFormat="1" ht="12" customHeight="1" x14ac:dyDescent="0.15">
      <c r="A57" s="142"/>
      <c r="B57" s="142"/>
      <c r="C57" s="202"/>
      <c r="D57" s="202"/>
      <c r="E57" s="203" t="s">
        <v>229</v>
      </c>
      <c r="F57" s="161">
        <v>20000</v>
      </c>
      <c r="G57" s="162">
        <v>0</v>
      </c>
      <c r="H57" s="160">
        <f t="shared" si="4"/>
        <v>20000</v>
      </c>
      <c r="I57" s="203"/>
    </row>
    <row r="58" spans="1:9" s="146" customFormat="1" ht="12" customHeight="1" x14ac:dyDescent="0.15">
      <c r="A58" s="142"/>
      <c r="B58" s="142"/>
      <c r="C58" s="202"/>
      <c r="D58" s="202"/>
      <c r="E58" s="203" t="s">
        <v>230</v>
      </c>
      <c r="F58" s="161">
        <v>30000</v>
      </c>
      <c r="G58" s="162">
        <v>0</v>
      </c>
      <c r="H58" s="160">
        <f t="shared" si="4"/>
        <v>30000</v>
      </c>
      <c r="I58" s="203"/>
    </row>
    <row r="59" spans="1:9" s="146" customFormat="1" ht="12" customHeight="1" x14ac:dyDescent="0.15">
      <c r="A59" s="142"/>
      <c r="B59" s="142"/>
      <c r="C59" s="202"/>
      <c r="D59" s="202"/>
      <c r="E59" s="203" t="s">
        <v>231</v>
      </c>
      <c r="F59" s="171">
        <v>36000</v>
      </c>
      <c r="G59" s="162">
        <v>10000</v>
      </c>
      <c r="H59" s="160">
        <f t="shared" si="4"/>
        <v>46000</v>
      </c>
      <c r="I59" s="203"/>
    </row>
    <row r="60" spans="1:9" s="146" customFormat="1" ht="12" customHeight="1" x14ac:dyDescent="0.15">
      <c r="A60" s="142"/>
      <c r="B60" s="142"/>
      <c r="C60" s="202"/>
      <c r="D60" s="202"/>
      <c r="E60" s="203" t="s">
        <v>232</v>
      </c>
      <c r="F60" s="171">
        <v>12000</v>
      </c>
      <c r="G60" s="162">
        <v>0</v>
      </c>
      <c r="H60" s="160">
        <f t="shared" si="4"/>
        <v>12000</v>
      </c>
      <c r="I60" s="203"/>
    </row>
    <row r="61" spans="1:9" s="146" customFormat="1" ht="12" customHeight="1" x14ac:dyDescent="0.15">
      <c r="A61" s="142"/>
      <c r="B61" s="142"/>
      <c r="C61" s="202"/>
      <c r="D61" s="202"/>
      <c r="E61" s="203" t="s">
        <v>233</v>
      </c>
      <c r="F61" s="172">
        <v>0</v>
      </c>
      <c r="G61" s="164">
        <v>720000</v>
      </c>
      <c r="H61" s="169">
        <f t="shared" si="4"/>
        <v>720000</v>
      </c>
      <c r="I61" s="203"/>
    </row>
    <row r="62" spans="1:9" s="146" customFormat="1" ht="12" customHeight="1" x14ac:dyDescent="0.15">
      <c r="A62" s="142"/>
      <c r="B62" s="142"/>
      <c r="C62" s="202"/>
      <c r="D62" s="202"/>
      <c r="E62" s="203" t="s">
        <v>178</v>
      </c>
      <c r="F62" s="173">
        <f>SUM(F40:F61)</f>
        <v>14630000</v>
      </c>
      <c r="G62" s="168">
        <f t="shared" ref="G62:H62" si="5">SUM(G40:G61)</f>
        <v>807000</v>
      </c>
      <c r="H62" s="174">
        <f t="shared" si="5"/>
        <v>15437000</v>
      </c>
      <c r="I62" s="203"/>
    </row>
    <row r="63" spans="1:9" s="146" customFormat="1" ht="12" customHeight="1" x14ac:dyDescent="0.15">
      <c r="A63" s="142"/>
      <c r="B63" s="142"/>
      <c r="C63" s="202"/>
      <c r="D63" s="228" t="s">
        <v>179</v>
      </c>
      <c r="E63" s="240"/>
      <c r="F63" s="175">
        <f>F38+F62</f>
        <v>61671000</v>
      </c>
      <c r="G63" s="168">
        <f t="shared" ref="G63:H63" si="6">G38+G62</f>
        <v>807000</v>
      </c>
      <c r="H63" s="174">
        <f t="shared" si="6"/>
        <v>62478000</v>
      </c>
      <c r="I63" s="203"/>
    </row>
    <row r="64" spans="1:9" s="146" customFormat="1" ht="12" customHeight="1" x14ac:dyDescent="0.15">
      <c r="A64" s="142"/>
      <c r="B64" s="142"/>
      <c r="C64" s="202" t="s">
        <v>180</v>
      </c>
      <c r="D64" s="202"/>
      <c r="E64" s="203"/>
      <c r="F64" s="202"/>
      <c r="G64" s="145"/>
      <c r="H64" s="203"/>
      <c r="I64" s="203"/>
    </row>
    <row r="65" spans="1:9" s="146" customFormat="1" ht="12" customHeight="1" x14ac:dyDescent="0.15">
      <c r="A65" s="142"/>
      <c r="B65" s="142"/>
      <c r="C65" s="202"/>
      <c r="D65" s="202" t="s">
        <v>168</v>
      </c>
      <c r="E65" s="203"/>
      <c r="F65" s="147"/>
      <c r="G65" s="145"/>
      <c r="H65" s="203"/>
      <c r="I65" s="203"/>
    </row>
    <row r="66" spans="1:9" s="146" customFormat="1" ht="12" customHeight="1" x14ac:dyDescent="0.15">
      <c r="A66" s="142"/>
      <c r="B66" s="142"/>
      <c r="C66" s="202"/>
      <c r="D66" s="202"/>
      <c r="E66" s="203" t="s">
        <v>169</v>
      </c>
      <c r="F66" s="161">
        <v>360000</v>
      </c>
      <c r="G66" s="159">
        <v>0</v>
      </c>
      <c r="H66" s="160">
        <f t="shared" ref="H66:H71" si="7">SUM(F66:G66)</f>
        <v>360000</v>
      </c>
      <c r="I66" s="203"/>
    </row>
    <row r="67" spans="1:9" s="146" customFormat="1" ht="12" customHeight="1" x14ac:dyDescent="0.15">
      <c r="A67" s="142"/>
      <c r="B67" s="142"/>
      <c r="C67" s="202"/>
      <c r="D67" s="202"/>
      <c r="E67" s="203" t="s">
        <v>215</v>
      </c>
      <c r="F67" s="161">
        <v>4196000</v>
      </c>
      <c r="G67" s="159">
        <v>0</v>
      </c>
      <c r="H67" s="160">
        <f t="shared" si="7"/>
        <v>4196000</v>
      </c>
      <c r="I67" s="203"/>
    </row>
    <row r="68" spans="1:9" s="146" customFormat="1" ht="12" customHeight="1" x14ac:dyDescent="0.15">
      <c r="A68" s="142"/>
      <c r="B68" s="142"/>
      <c r="C68" s="202"/>
      <c r="D68" s="202"/>
      <c r="E68" s="203" t="s">
        <v>216</v>
      </c>
      <c r="F68" s="161">
        <v>750000</v>
      </c>
      <c r="G68" s="159">
        <v>0</v>
      </c>
      <c r="H68" s="160">
        <f t="shared" si="7"/>
        <v>750000</v>
      </c>
      <c r="I68" s="203"/>
    </row>
    <row r="69" spans="1:9" s="146" customFormat="1" ht="12" customHeight="1" x14ac:dyDescent="0.15">
      <c r="A69" s="142"/>
      <c r="B69" s="142"/>
      <c r="C69" s="202"/>
      <c r="D69" s="202"/>
      <c r="E69" s="203" t="s">
        <v>170</v>
      </c>
      <c r="F69" s="161">
        <v>640000</v>
      </c>
      <c r="G69" s="162">
        <v>0</v>
      </c>
      <c r="H69" s="160">
        <f t="shared" si="7"/>
        <v>640000</v>
      </c>
      <c r="I69" s="203"/>
    </row>
    <row r="70" spans="1:9" s="146" customFormat="1" ht="12" customHeight="1" x14ac:dyDescent="0.15">
      <c r="A70" s="142"/>
      <c r="B70" s="142"/>
      <c r="C70" s="202"/>
      <c r="D70" s="202"/>
      <c r="E70" s="203" t="s">
        <v>171</v>
      </c>
      <c r="F70" s="161">
        <v>156000</v>
      </c>
      <c r="G70" s="162">
        <v>0</v>
      </c>
      <c r="H70" s="160">
        <f t="shared" si="7"/>
        <v>156000</v>
      </c>
      <c r="I70" s="203"/>
    </row>
    <row r="71" spans="1:9" s="146" customFormat="1" ht="12" customHeight="1" x14ac:dyDescent="0.15">
      <c r="A71" s="142"/>
      <c r="B71" s="142"/>
      <c r="C71" s="202"/>
      <c r="D71" s="202"/>
      <c r="E71" s="203" t="s">
        <v>217</v>
      </c>
      <c r="F71" s="160">
        <v>100000</v>
      </c>
      <c r="G71" s="164">
        <v>0</v>
      </c>
      <c r="H71" s="169">
        <f t="shared" si="7"/>
        <v>100000</v>
      </c>
      <c r="I71" s="203"/>
    </row>
    <row r="72" spans="1:9" s="146" customFormat="1" ht="12" customHeight="1" x14ac:dyDescent="0.15">
      <c r="A72" s="142"/>
      <c r="B72" s="142"/>
      <c r="C72" s="202"/>
      <c r="D72" s="202"/>
      <c r="E72" s="203" t="s">
        <v>172</v>
      </c>
      <c r="F72" s="170">
        <f>SUM(F66:F71)</f>
        <v>6202000</v>
      </c>
      <c r="G72" s="170">
        <f t="shared" ref="G72:H72" si="8">SUM(G66:G71)</f>
        <v>0</v>
      </c>
      <c r="H72" s="170">
        <f t="shared" si="8"/>
        <v>6202000</v>
      </c>
      <c r="I72" s="203"/>
    </row>
    <row r="73" spans="1:9" s="146" customFormat="1" ht="12" customHeight="1" x14ac:dyDescent="0.15">
      <c r="A73" s="142"/>
      <c r="B73" s="142"/>
      <c r="C73" s="202"/>
      <c r="D73" s="228" t="s">
        <v>173</v>
      </c>
      <c r="E73" s="240"/>
      <c r="F73" s="171"/>
      <c r="G73" s="162"/>
      <c r="H73" s="160"/>
      <c r="I73" s="203"/>
    </row>
    <row r="74" spans="1:9" s="146" customFormat="1" ht="12" customHeight="1" x14ac:dyDescent="0.15">
      <c r="A74" s="142"/>
      <c r="B74" s="142"/>
      <c r="C74" s="202"/>
      <c r="D74" s="202"/>
      <c r="E74" s="203" t="s">
        <v>219</v>
      </c>
      <c r="F74" s="171">
        <v>230000</v>
      </c>
      <c r="G74" s="162">
        <v>0</v>
      </c>
      <c r="H74" s="160">
        <f t="shared" ref="H74:H96" si="9">SUM(F74:G74)</f>
        <v>230000</v>
      </c>
      <c r="I74" s="203"/>
    </row>
    <row r="75" spans="1:9" s="146" customFormat="1" ht="12" customHeight="1" x14ac:dyDescent="0.15">
      <c r="A75" s="142"/>
      <c r="B75" s="142"/>
      <c r="C75" s="202"/>
      <c r="D75" s="202"/>
      <c r="E75" s="203" t="s">
        <v>220</v>
      </c>
      <c r="F75" s="171">
        <v>48000</v>
      </c>
      <c r="G75" s="162">
        <v>0</v>
      </c>
      <c r="H75" s="160">
        <f t="shared" si="9"/>
        <v>48000</v>
      </c>
      <c r="I75" s="203"/>
    </row>
    <row r="76" spans="1:9" s="146" customFormat="1" ht="12" customHeight="1" x14ac:dyDescent="0.15">
      <c r="A76" s="142"/>
      <c r="B76" s="142"/>
      <c r="C76" s="202"/>
      <c r="D76" s="202"/>
      <c r="E76" s="203" t="s">
        <v>175</v>
      </c>
      <c r="F76" s="171">
        <v>216000</v>
      </c>
      <c r="G76" s="162">
        <v>0</v>
      </c>
      <c r="H76" s="160">
        <f t="shared" si="9"/>
        <v>216000</v>
      </c>
      <c r="I76" s="203"/>
    </row>
    <row r="77" spans="1:9" s="146" customFormat="1" ht="12" customHeight="1" x14ac:dyDescent="0.15">
      <c r="A77" s="142"/>
      <c r="B77" s="142"/>
      <c r="C77" s="202"/>
      <c r="D77" s="202"/>
      <c r="E77" s="203" t="s">
        <v>183</v>
      </c>
      <c r="F77" s="171">
        <v>120000</v>
      </c>
      <c r="G77" s="162">
        <v>0</v>
      </c>
      <c r="H77" s="160">
        <f t="shared" si="9"/>
        <v>120000</v>
      </c>
      <c r="I77" s="203"/>
    </row>
    <row r="78" spans="1:9" s="146" customFormat="1" ht="12" customHeight="1" x14ac:dyDescent="0.15">
      <c r="A78" s="142"/>
      <c r="B78" s="142"/>
      <c r="C78" s="202"/>
      <c r="D78" s="202"/>
      <c r="E78" s="203" t="s">
        <v>174</v>
      </c>
      <c r="F78" s="171">
        <v>120000</v>
      </c>
      <c r="G78" s="162">
        <v>0</v>
      </c>
      <c r="H78" s="160">
        <f>SUM(F78:G78)</f>
        <v>120000</v>
      </c>
      <c r="I78" s="203"/>
    </row>
    <row r="79" spans="1:9" s="146" customFormat="1" ht="12" customHeight="1" x14ac:dyDescent="0.15">
      <c r="A79" s="142"/>
      <c r="B79" s="142"/>
      <c r="C79" s="202"/>
      <c r="D79" s="202"/>
      <c r="E79" s="203" t="s">
        <v>221</v>
      </c>
      <c r="F79" s="159">
        <v>1000</v>
      </c>
      <c r="G79" s="162">
        <v>0</v>
      </c>
      <c r="H79" s="160">
        <f t="shared" si="9"/>
        <v>1000</v>
      </c>
      <c r="I79" s="203"/>
    </row>
    <row r="80" spans="1:9" s="146" customFormat="1" ht="12" customHeight="1" x14ac:dyDescent="0.15">
      <c r="A80" s="142"/>
      <c r="B80" s="142"/>
      <c r="C80" s="202"/>
      <c r="D80" s="202"/>
      <c r="E80" s="203" t="s">
        <v>222</v>
      </c>
      <c r="F80" s="161">
        <v>124000</v>
      </c>
      <c r="G80" s="162">
        <v>0</v>
      </c>
      <c r="H80" s="160">
        <f t="shared" si="9"/>
        <v>124000</v>
      </c>
      <c r="I80" s="203"/>
    </row>
    <row r="81" spans="1:9" s="146" customFormat="1" ht="12" customHeight="1" x14ac:dyDescent="0.15">
      <c r="A81" s="142"/>
      <c r="B81" s="142"/>
      <c r="C81" s="202"/>
      <c r="D81" s="202"/>
      <c r="E81" s="203" t="s">
        <v>181</v>
      </c>
      <c r="F81" s="161">
        <v>48000</v>
      </c>
      <c r="G81" s="162">
        <v>0</v>
      </c>
      <c r="H81" s="160">
        <f t="shared" si="9"/>
        <v>48000</v>
      </c>
      <c r="I81" s="203"/>
    </row>
    <row r="82" spans="1:9" s="146" customFormat="1" ht="12" customHeight="1" x14ac:dyDescent="0.15">
      <c r="A82" s="142"/>
      <c r="B82" s="142"/>
      <c r="C82" s="202"/>
      <c r="D82" s="202"/>
      <c r="E82" s="203" t="s">
        <v>223</v>
      </c>
      <c r="F82" s="161">
        <v>12000</v>
      </c>
      <c r="G82" s="162">
        <v>0</v>
      </c>
      <c r="H82" s="160">
        <f t="shared" si="9"/>
        <v>12000</v>
      </c>
      <c r="I82" s="203"/>
    </row>
    <row r="83" spans="1:9" s="146" customFormat="1" ht="12" customHeight="1" x14ac:dyDescent="0.15">
      <c r="A83" s="142"/>
      <c r="B83" s="142"/>
      <c r="C83" s="202"/>
      <c r="D83" s="202"/>
      <c r="E83" s="203" t="s">
        <v>224</v>
      </c>
      <c r="F83" s="161">
        <v>12000</v>
      </c>
      <c r="G83" s="162">
        <v>0</v>
      </c>
      <c r="H83" s="160">
        <f t="shared" si="9"/>
        <v>12000</v>
      </c>
      <c r="I83" s="203"/>
    </row>
    <row r="84" spans="1:9" s="146" customFormat="1" ht="12" customHeight="1" x14ac:dyDescent="0.15">
      <c r="A84" s="142"/>
      <c r="B84" s="142"/>
      <c r="C84" s="202"/>
      <c r="D84" s="202"/>
      <c r="E84" s="203" t="s">
        <v>225</v>
      </c>
      <c r="F84" s="161">
        <v>12000</v>
      </c>
      <c r="G84" s="162">
        <v>0</v>
      </c>
      <c r="H84" s="160">
        <f t="shared" si="9"/>
        <v>12000</v>
      </c>
      <c r="I84" s="203"/>
    </row>
    <row r="85" spans="1:9" s="146" customFormat="1" ht="12" customHeight="1" x14ac:dyDescent="0.15">
      <c r="A85" s="142"/>
      <c r="B85" s="142"/>
      <c r="C85" s="202"/>
      <c r="D85" s="202"/>
      <c r="E85" s="203" t="s">
        <v>177</v>
      </c>
      <c r="F85" s="159">
        <v>60000</v>
      </c>
      <c r="G85" s="162">
        <v>0</v>
      </c>
      <c r="H85" s="160">
        <f t="shared" si="9"/>
        <v>60000</v>
      </c>
      <c r="I85" s="203"/>
    </row>
    <row r="86" spans="1:9" s="146" customFormat="1" ht="12" customHeight="1" x14ac:dyDescent="0.15">
      <c r="A86" s="142"/>
      <c r="B86" s="142"/>
      <c r="C86" s="202"/>
      <c r="D86" s="202"/>
      <c r="E86" s="203" t="s">
        <v>227</v>
      </c>
      <c r="F86" s="161">
        <v>96000</v>
      </c>
      <c r="G86" s="162">
        <v>0</v>
      </c>
      <c r="H86" s="160">
        <f t="shared" si="9"/>
        <v>96000</v>
      </c>
      <c r="I86" s="203"/>
    </row>
    <row r="87" spans="1:9" s="146" customFormat="1" ht="12" customHeight="1" x14ac:dyDescent="0.15">
      <c r="A87" s="142"/>
      <c r="B87" s="142"/>
      <c r="C87" s="202"/>
      <c r="D87" s="202"/>
      <c r="E87" s="203" t="s">
        <v>182</v>
      </c>
      <c r="F87" s="161">
        <v>48000</v>
      </c>
      <c r="G87" s="162">
        <v>0</v>
      </c>
      <c r="H87" s="160">
        <f t="shared" si="9"/>
        <v>48000</v>
      </c>
      <c r="I87" s="203"/>
    </row>
    <row r="88" spans="1:9" s="146" customFormat="1" ht="12" customHeight="1" x14ac:dyDescent="0.15">
      <c r="A88" s="142"/>
      <c r="B88" s="142"/>
      <c r="C88" s="202"/>
      <c r="D88" s="202"/>
      <c r="E88" s="203" t="s">
        <v>184</v>
      </c>
      <c r="F88" s="161">
        <v>180000</v>
      </c>
      <c r="G88" s="162">
        <v>0</v>
      </c>
      <c r="H88" s="160">
        <f t="shared" si="9"/>
        <v>180000</v>
      </c>
      <c r="I88" s="203"/>
    </row>
    <row r="89" spans="1:9" s="146" customFormat="1" ht="12" customHeight="1" x14ac:dyDescent="0.15">
      <c r="A89" s="142"/>
      <c r="B89" s="142"/>
      <c r="C89" s="202"/>
      <c r="D89" s="202"/>
      <c r="E89" s="203" t="s">
        <v>228</v>
      </c>
      <c r="F89" s="159">
        <v>216000</v>
      </c>
      <c r="G89" s="162">
        <v>0</v>
      </c>
      <c r="H89" s="160">
        <f t="shared" si="9"/>
        <v>216000</v>
      </c>
      <c r="I89" s="203"/>
    </row>
    <row r="90" spans="1:9" s="146" customFormat="1" ht="12" customHeight="1" x14ac:dyDescent="0.15">
      <c r="A90" s="142"/>
      <c r="B90" s="142"/>
      <c r="C90" s="202"/>
      <c r="D90" s="202"/>
      <c r="E90" s="203" t="s">
        <v>229</v>
      </c>
      <c r="F90" s="161">
        <v>300000</v>
      </c>
      <c r="G90" s="162">
        <v>0</v>
      </c>
      <c r="H90" s="160">
        <f t="shared" si="9"/>
        <v>300000</v>
      </c>
      <c r="I90" s="203"/>
    </row>
    <row r="91" spans="1:9" s="146" customFormat="1" ht="12" customHeight="1" x14ac:dyDescent="0.15">
      <c r="A91" s="142"/>
      <c r="B91" s="142"/>
      <c r="C91" s="202"/>
      <c r="D91" s="202"/>
      <c r="E91" s="203" t="s">
        <v>230</v>
      </c>
      <c r="F91" s="161">
        <v>28000</v>
      </c>
      <c r="G91" s="162">
        <v>0</v>
      </c>
      <c r="H91" s="160">
        <f t="shared" si="9"/>
        <v>28000</v>
      </c>
      <c r="I91" s="203"/>
    </row>
    <row r="92" spans="1:9" s="146" customFormat="1" ht="12" customHeight="1" x14ac:dyDescent="0.15">
      <c r="A92" s="142"/>
      <c r="B92" s="142"/>
      <c r="C92" s="202"/>
      <c r="D92" s="202"/>
      <c r="E92" s="203" t="s">
        <v>231</v>
      </c>
      <c r="F92" s="171">
        <v>442000</v>
      </c>
      <c r="G92" s="162">
        <v>0</v>
      </c>
      <c r="H92" s="160">
        <f t="shared" si="9"/>
        <v>442000</v>
      </c>
      <c r="I92" s="203"/>
    </row>
    <row r="93" spans="1:9" s="146" customFormat="1" ht="12" customHeight="1" x14ac:dyDescent="0.15">
      <c r="A93" s="142"/>
      <c r="B93" s="142"/>
      <c r="C93" s="202"/>
      <c r="D93" s="202"/>
      <c r="E93" s="203" t="s">
        <v>234</v>
      </c>
      <c r="F93" s="161">
        <v>30000</v>
      </c>
      <c r="G93" s="162">
        <v>0</v>
      </c>
      <c r="H93" s="160">
        <f t="shared" si="9"/>
        <v>30000</v>
      </c>
      <c r="I93" s="203"/>
    </row>
    <row r="94" spans="1:9" s="146" customFormat="1" ht="12" customHeight="1" x14ac:dyDescent="0.15">
      <c r="A94" s="142"/>
      <c r="B94" s="142"/>
      <c r="C94" s="202"/>
      <c r="D94" s="202"/>
      <c r="E94" s="203" t="s">
        <v>235</v>
      </c>
      <c r="F94" s="161">
        <v>96000</v>
      </c>
      <c r="G94" s="162">
        <v>0</v>
      </c>
      <c r="H94" s="160">
        <f t="shared" si="9"/>
        <v>96000</v>
      </c>
      <c r="I94" s="203"/>
    </row>
    <row r="95" spans="1:9" s="146" customFormat="1" ht="12" customHeight="1" x14ac:dyDescent="0.15">
      <c r="A95" s="142"/>
      <c r="B95" s="142"/>
      <c r="C95" s="202"/>
      <c r="D95" s="202"/>
      <c r="E95" s="203" t="s">
        <v>176</v>
      </c>
      <c r="F95" s="171">
        <v>200000</v>
      </c>
      <c r="G95" s="162">
        <v>0</v>
      </c>
      <c r="H95" s="160">
        <f t="shared" si="9"/>
        <v>200000</v>
      </c>
      <c r="I95" s="203"/>
    </row>
    <row r="96" spans="1:9" s="146" customFormat="1" ht="12" customHeight="1" x14ac:dyDescent="0.15">
      <c r="A96" s="142"/>
      <c r="B96" s="142"/>
      <c r="C96" s="202"/>
      <c r="D96" s="202"/>
      <c r="E96" s="203" t="s">
        <v>232</v>
      </c>
      <c r="F96" s="164">
        <v>20000</v>
      </c>
      <c r="G96" s="162">
        <v>0</v>
      </c>
      <c r="H96" s="160">
        <f t="shared" si="9"/>
        <v>20000</v>
      </c>
      <c r="I96" s="203"/>
    </row>
    <row r="97" spans="1:9" s="146" customFormat="1" ht="12" customHeight="1" x14ac:dyDescent="0.15">
      <c r="A97" s="142"/>
      <c r="B97" s="142"/>
      <c r="C97" s="202"/>
      <c r="D97" s="202"/>
      <c r="E97" s="203" t="s">
        <v>178</v>
      </c>
      <c r="F97" s="173">
        <f>SUM(F74:F96)</f>
        <v>2659000</v>
      </c>
      <c r="G97" s="168">
        <f>SUM(G74:G96)</f>
        <v>0</v>
      </c>
      <c r="H97" s="174">
        <f>SUM(H74:H96)</f>
        <v>2659000</v>
      </c>
      <c r="I97" s="203"/>
    </row>
    <row r="98" spans="1:9" s="146" customFormat="1" ht="12" customHeight="1" x14ac:dyDescent="0.15">
      <c r="A98" s="142"/>
      <c r="B98" s="142"/>
      <c r="C98" s="202"/>
      <c r="D98" s="228" t="s">
        <v>185</v>
      </c>
      <c r="E98" s="229"/>
      <c r="F98" s="176">
        <f>F72+F97</f>
        <v>8861000</v>
      </c>
      <c r="G98" s="177">
        <f>G72+G97</f>
        <v>0</v>
      </c>
      <c r="H98" s="170">
        <f>H72+H97</f>
        <v>8861000</v>
      </c>
      <c r="I98" s="203"/>
    </row>
    <row r="99" spans="1:9" s="146" customFormat="1" ht="12" customHeight="1" x14ac:dyDescent="0.15">
      <c r="A99" s="142"/>
      <c r="B99" s="142"/>
      <c r="C99" s="228" t="s">
        <v>186</v>
      </c>
      <c r="D99" s="228"/>
      <c r="E99" s="229"/>
      <c r="F99" s="178">
        <f>F98+F63</f>
        <v>70532000</v>
      </c>
      <c r="G99" s="177">
        <f t="shared" ref="G99:H99" si="10">G98+G63</f>
        <v>807000</v>
      </c>
      <c r="H99" s="179">
        <f t="shared" si="10"/>
        <v>71339000</v>
      </c>
      <c r="I99" s="203"/>
    </row>
    <row r="100" spans="1:9" s="146" customFormat="1" ht="12" customHeight="1" x14ac:dyDescent="0.15">
      <c r="A100" s="142"/>
      <c r="B100" s="142"/>
      <c r="C100" s="202"/>
      <c r="D100" s="228" t="s">
        <v>187</v>
      </c>
      <c r="E100" s="229"/>
      <c r="F100" s="178">
        <f>F28-F99</f>
        <v>-324000</v>
      </c>
      <c r="G100" s="177">
        <f t="shared" ref="G100:H100" si="11">G28-G99</f>
        <v>393000</v>
      </c>
      <c r="H100" s="170">
        <f t="shared" si="11"/>
        <v>69000</v>
      </c>
      <c r="I100" s="203"/>
    </row>
    <row r="101" spans="1:9" s="146" customFormat="1" ht="12" customHeight="1" x14ac:dyDescent="0.15">
      <c r="A101" s="142"/>
      <c r="B101" s="142" t="s">
        <v>188</v>
      </c>
      <c r="C101" s="202"/>
      <c r="D101" s="202"/>
      <c r="E101" s="203"/>
      <c r="F101" s="202"/>
      <c r="G101" s="145"/>
      <c r="H101" s="203"/>
      <c r="I101" s="203"/>
    </row>
    <row r="102" spans="1:9" s="146" customFormat="1" ht="12" customHeight="1" x14ac:dyDescent="0.15">
      <c r="A102" s="142"/>
      <c r="B102" s="142"/>
      <c r="C102" s="202" t="s">
        <v>189</v>
      </c>
      <c r="D102" s="228" t="s">
        <v>236</v>
      </c>
      <c r="E102" s="229"/>
      <c r="F102" s="172">
        <v>1000</v>
      </c>
      <c r="G102" s="164">
        <v>0</v>
      </c>
      <c r="H102" s="169">
        <f t="shared" ref="H102" si="12">SUM(F102:G102)</f>
        <v>1000</v>
      </c>
      <c r="I102" s="203"/>
    </row>
    <row r="103" spans="1:9" s="146" customFormat="1" ht="12" customHeight="1" x14ac:dyDescent="0.15">
      <c r="A103" s="142"/>
      <c r="B103" s="142"/>
      <c r="C103" s="228" t="s">
        <v>190</v>
      </c>
      <c r="D103" s="228"/>
      <c r="E103" s="229"/>
      <c r="F103" s="178">
        <f>F102</f>
        <v>1000</v>
      </c>
      <c r="G103" s="178">
        <f t="shared" ref="G103:H103" si="13">G102</f>
        <v>0</v>
      </c>
      <c r="H103" s="177">
        <f t="shared" si="13"/>
        <v>1000</v>
      </c>
      <c r="I103" s="203"/>
    </row>
    <row r="104" spans="1:9" s="146" customFormat="1" ht="12" customHeight="1" x14ac:dyDescent="0.15">
      <c r="A104" s="142"/>
      <c r="B104" s="142" t="s">
        <v>191</v>
      </c>
      <c r="C104" s="202"/>
      <c r="D104" s="202"/>
      <c r="E104" s="203"/>
      <c r="F104" s="202"/>
      <c r="G104" s="145"/>
      <c r="H104" s="203"/>
      <c r="I104" s="203"/>
    </row>
    <row r="105" spans="1:9" s="146" customFormat="1" ht="12" customHeight="1" x14ac:dyDescent="0.15">
      <c r="A105" s="142"/>
      <c r="B105" s="142"/>
      <c r="C105" s="202" t="s">
        <v>192</v>
      </c>
      <c r="D105" s="228" t="s">
        <v>195</v>
      </c>
      <c r="E105" s="229"/>
      <c r="F105" s="172">
        <v>70000</v>
      </c>
      <c r="G105" s="164">
        <v>0</v>
      </c>
      <c r="H105" s="169">
        <f t="shared" ref="H105" si="14">SUM(F105:G105)</f>
        <v>70000</v>
      </c>
      <c r="I105" s="203"/>
    </row>
    <row r="106" spans="1:9" s="146" customFormat="1" ht="12" customHeight="1" x14ac:dyDescent="0.15">
      <c r="A106" s="142"/>
      <c r="B106" s="142"/>
      <c r="C106" s="228" t="s">
        <v>193</v>
      </c>
      <c r="D106" s="228"/>
      <c r="E106" s="229"/>
      <c r="F106" s="178">
        <f>F105</f>
        <v>70000</v>
      </c>
      <c r="G106" s="178">
        <f t="shared" ref="G106:H106" si="15">G105</f>
        <v>0</v>
      </c>
      <c r="H106" s="177">
        <f t="shared" si="15"/>
        <v>70000</v>
      </c>
      <c r="I106" s="203"/>
    </row>
    <row r="107" spans="1:9" s="146" customFormat="1" ht="12" customHeight="1" x14ac:dyDescent="0.15">
      <c r="A107" s="142"/>
      <c r="B107" s="142"/>
      <c r="C107" s="202"/>
      <c r="D107" s="202" t="s">
        <v>194</v>
      </c>
      <c r="E107" s="203"/>
      <c r="F107" s="180">
        <v>393000</v>
      </c>
      <c r="G107" s="181">
        <v>-393000</v>
      </c>
      <c r="H107" s="182">
        <f t="shared" ref="H107:H109" si="16">SUM(F107:G107)</f>
        <v>0</v>
      </c>
      <c r="I107" s="203"/>
    </row>
    <row r="108" spans="1:9" s="146" customFormat="1" ht="12" customHeight="1" x14ac:dyDescent="0.15">
      <c r="A108" s="142"/>
      <c r="B108" s="142"/>
      <c r="C108" s="202"/>
      <c r="D108" s="202" t="s">
        <v>196</v>
      </c>
      <c r="E108" s="203"/>
      <c r="F108" s="183">
        <v>17988602</v>
      </c>
      <c r="G108" s="166">
        <v>0</v>
      </c>
      <c r="H108" s="179">
        <f t="shared" si="16"/>
        <v>17988602</v>
      </c>
      <c r="I108" s="203"/>
    </row>
    <row r="109" spans="1:9" s="146" customFormat="1" ht="12" customHeight="1" thickBot="1" x14ac:dyDescent="0.2">
      <c r="A109" s="142"/>
      <c r="B109" s="149"/>
      <c r="C109" s="150" t="s">
        <v>197</v>
      </c>
      <c r="D109" s="150" t="s">
        <v>198</v>
      </c>
      <c r="E109" s="148"/>
      <c r="F109" s="184">
        <f>F108+F100+F103-F106+F107</f>
        <v>17988602</v>
      </c>
      <c r="G109" s="185">
        <f>G108+G100+G103-G106+G107</f>
        <v>0</v>
      </c>
      <c r="H109" s="186">
        <f t="shared" si="16"/>
        <v>17988602</v>
      </c>
      <c r="I109" s="203"/>
    </row>
    <row r="110" spans="1:9" s="1" customFormat="1" ht="10.5" customHeight="1" thickTop="1" x14ac:dyDescent="0.15">
      <c r="A110" s="151"/>
      <c r="B110" s="152"/>
      <c r="C110" s="152"/>
      <c r="D110" s="153"/>
      <c r="E110" s="152"/>
      <c r="F110" s="152"/>
      <c r="G110" s="152"/>
      <c r="H110" s="152"/>
      <c r="I110" s="154"/>
    </row>
    <row r="111" spans="1:9" s="1" customFormat="1" ht="10.5" customHeight="1" x14ac:dyDescent="0.15">
      <c r="A111" s="155"/>
      <c r="B111" s="155"/>
      <c r="C111" s="155"/>
      <c r="D111" s="155"/>
      <c r="E111" s="155"/>
      <c r="F111" s="155"/>
      <c r="G111" s="155"/>
      <c r="H111" s="155"/>
      <c r="I111" s="155"/>
    </row>
    <row r="112" spans="1:9" s="156" customFormat="1" x14ac:dyDescent="0.15"/>
    <row r="113" spans="1:10" s="156" customFormat="1" ht="14.25" x14ac:dyDescent="0.15">
      <c r="H113" s="230"/>
      <c r="I113" s="231"/>
      <c r="J113" s="231"/>
    </row>
    <row r="114" spans="1:10" s="156" customFormat="1" x14ac:dyDescent="0.15"/>
    <row r="115" spans="1:10" s="156" customFormat="1" x14ac:dyDescent="0.15"/>
    <row r="117" spans="1:10" x14ac:dyDescent="0.15">
      <c r="A117" s="157" t="s">
        <v>199</v>
      </c>
    </row>
  </sheetData>
  <mergeCells count="17">
    <mergeCell ref="D100:E100"/>
    <mergeCell ref="A2:I2"/>
    <mergeCell ref="A4:I4"/>
    <mergeCell ref="B8:E8"/>
    <mergeCell ref="C12:E12"/>
    <mergeCell ref="D16:E16"/>
    <mergeCell ref="D27:E27"/>
    <mergeCell ref="D39:E39"/>
    <mergeCell ref="D63:E63"/>
    <mergeCell ref="D73:E73"/>
    <mergeCell ref="D98:E98"/>
    <mergeCell ref="C99:E99"/>
    <mergeCell ref="D102:E102"/>
    <mergeCell ref="C103:E103"/>
    <mergeCell ref="D105:E105"/>
    <mergeCell ref="C106:E106"/>
    <mergeCell ref="H113:J113"/>
  </mergeCells>
  <phoneticPr fontId="2"/>
  <printOptions horizontalCentered="1"/>
  <pageMargins left="0.59055118110236227" right="0.59055118110236227" top="0.59055118110236227" bottom="0.59055118110236227" header="0.11811023622047245" footer="0.11811023622047245"/>
  <pageSetup paperSize="9" firstPageNumber="231" orientation="portrait" useFirstPageNumber="1" r:id="rId1"/>
  <headerFooter alignWithMargins="0">
    <oddHeader>&amp;L&amp;"-,太字"&amp;12第4号議案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9"/>
  <sheetViews>
    <sheetView tabSelected="1" view="pageLayout" topLeftCell="A91" zoomScaleNormal="100" workbookViewId="0">
      <selection activeCell="E14" sqref="E14"/>
    </sheetView>
  </sheetViews>
  <sheetFormatPr defaultRowHeight="13.5" x14ac:dyDescent="0.15"/>
  <cols>
    <col min="1" max="1" width="2.625" style="128" customWidth="1"/>
    <col min="2" max="2" width="2.5" style="128" customWidth="1"/>
    <col min="3" max="3" width="3.25" style="128" customWidth="1"/>
    <col min="4" max="4" width="3.125" style="128" customWidth="1"/>
    <col min="5" max="5" width="25.375" style="128" customWidth="1"/>
    <col min="6" max="6" width="12.625" style="128" customWidth="1"/>
    <col min="7" max="7" width="10" style="128" customWidth="1"/>
    <col min="8" max="8" width="11.875" style="128" customWidth="1"/>
    <col min="9" max="9" width="17.375" style="204" customWidth="1"/>
    <col min="10" max="10" width="2.625" style="128" customWidth="1"/>
    <col min="11" max="16384" width="9" style="128"/>
  </cols>
  <sheetData>
    <row r="1" spans="1:10" s="1" customFormat="1" x14ac:dyDescent="0.15">
      <c r="A1" s="1" t="s">
        <v>152</v>
      </c>
    </row>
    <row r="2" spans="1:10" ht="29.25" customHeight="1" x14ac:dyDescent="0.15">
      <c r="A2" s="232" t="s">
        <v>288</v>
      </c>
      <c r="B2" s="233"/>
      <c r="C2" s="233"/>
      <c r="D2" s="233"/>
      <c r="E2" s="233"/>
      <c r="F2" s="233"/>
      <c r="G2" s="233"/>
      <c r="H2" s="233"/>
      <c r="I2" s="233"/>
      <c r="J2" s="234"/>
    </row>
    <row r="3" spans="1:10" ht="16.5" customHeight="1" x14ac:dyDescent="0.15">
      <c r="A3" s="129"/>
      <c r="B3" s="130"/>
      <c r="C3" s="130"/>
      <c r="D3" s="130"/>
      <c r="E3" s="130"/>
      <c r="F3" s="130"/>
      <c r="G3" s="130"/>
      <c r="H3" s="130"/>
      <c r="I3" s="130"/>
      <c r="J3" s="205"/>
    </row>
    <row r="4" spans="1:10" s="1" customFormat="1" ht="14.25" customHeight="1" x14ac:dyDescent="0.15">
      <c r="A4" s="235" t="s">
        <v>263</v>
      </c>
      <c r="B4" s="241"/>
      <c r="C4" s="241"/>
      <c r="D4" s="241"/>
      <c r="E4" s="241"/>
      <c r="F4" s="241"/>
      <c r="G4" s="241"/>
      <c r="H4" s="241"/>
      <c r="I4" s="241"/>
      <c r="J4" s="236"/>
    </row>
    <row r="5" spans="1:10" s="1" customFormat="1" ht="20.25" customHeight="1" x14ac:dyDescent="0.15">
      <c r="A5" s="7"/>
      <c r="B5" s="8"/>
      <c r="C5" s="8"/>
      <c r="D5" s="8"/>
      <c r="E5" s="8"/>
      <c r="F5" s="8"/>
      <c r="G5" s="8"/>
      <c r="H5" s="8"/>
      <c r="I5" s="8"/>
      <c r="J5" s="10"/>
    </row>
    <row r="6" spans="1:10" s="1" customFormat="1" ht="20.25" customHeight="1" x14ac:dyDescent="0.15">
      <c r="A6" s="7"/>
      <c r="B6" s="8"/>
      <c r="C6" s="8"/>
      <c r="D6" s="8"/>
      <c r="E6" s="8"/>
      <c r="F6" s="132"/>
      <c r="G6" s="132" t="s">
        <v>202</v>
      </c>
      <c r="H6" s="133"/>
      <c r="I6" s="133"/>
      <c r="J6" s="10"/>
    </row>
    <row r="7" spans="1:10" s="138" customFormat="1" ht="13.5" customHeight="1" x14ac:dyDescent="0.15">
      <c r="A7" s="134"/>
      <c r="B7" s="135"/>
      <c r="C7" s="135"/>
      <c r="D7" s="135"/>
      <c r="E7" s="135"/>
      <c r="F7" s="135"/>
      <c r="G7" s="135"/>
      <c r="H7" s="136"/>
      <c r="I7" s="136" t="s">
        <v>153</v>
      </c>
      <c r="J7" s="137"/>
    </row>
    <row r="8" spans="1:10" s="138" customFormat="1" ht="30" customHeight="1" x14ac:dyDescent="0.15">
      <c r="A8" s="134"/>
      <c r="B8" s="237" t="s">
        <v>154</v>
      </c>
      <c r="C8" s="238"/>
      <c r="D8" s="238"/>
      <c r="E8" s="239"/>
      <c r="F8" s="139" t="s">
        <v>155</v>
      </c>
      <c r="G8" s="227" t="s">
        <v>156</v>
      </c>
      <c r="H8" s="141" t="s">
        <v>157</v>
      </c>
      <c r="I8" s="141" t="s">
        <v>264</v>
      </c>
      <c r="J8" s="137"/>
    </row>
    <row r="9" spans="1:10" s="146" customFormat="1" ht="12" customHeight="1" x14ac:dyDescent="0.15">
      <c r="A9" s="142"/>
      <c r="B9" s="142" t="s">
        <v>158</v>
      </c>
      <c r="C9" s="202"/>
      <c r="D9" s="202"/>
      <c r="E9" s="203"/>
      <c r="F9" s="142"/>
      <c r="G9" s="145"/>
      <c r="H9" s="203"/>
      <c r="I9" s="210"/>
      <c r="J9" s="203"/>
    </row>
    <row r="10" spans="1:10" s="146" customFormat="1" ht="12" customHeight="1" x14ac:dyDescent="0.15">
      <c r="A10" s="142"/>
      <c r="B10" s="142"/>
      <c r="C10" s="202" t="s">
        <v>159</v>
      </c>
      <c r="D10" s="202"/>
      <c r="E10" s="203"/>
      <c r="F10" s="165">
        <f>F11</f>
        <v>85000</v>
      </c>
      <c r="G10" s="166">
        <f>G11</f>
        <v>0</v>
      </c>
      <c r="H10" s="167">
        <f>SUM(F10:G10)</f>
        <v>85000</v>
      </c>
      <c r="I10" s="211" t="s">
        <v>83</v>
      </c>
      <c r="J10" s="203"/>
    </row>
    <row r="11" spans="1:10" s="146" customFormat="1" ht="12" customHeight="1" x14ac:dyDescent="0.15">
      <c r="A11" s="142"/>
      <c r="B11" s="142"/>
      <c r="C11" s="202"/>
      <c r="D11" s="202" t="s">
        <v>203</v>
      </c>
      <c r="E11" s="203"/>
      <c r="F11" s="161">
        <v>85000</v>
      </c>
      <c r="G11" s="159"/>
      <c r="H11" s="160">
        <f t="shared" ref="H11:H27" si="0">SUM(F11:G11)</f>
        <v>85000</v>
      </c>
      <c r="I11" s="209"/>
      <c r="J11" s="203"/>
    </row>
    <row r="12" spans="1:10" s="146" customFormat="1" ht="12" customHeight="1" x14ac:dyDescent="0.15">
      <c r="A12" s="142"/>
      <c r="B12" s="142"/>
      <c r="C12" s="228" t="s">
        <v>160</v>
      </c>
      <c r="D12" s="241"/>
      <c r="E12" s="236"/>
      <c r="F12" s="165">
        <v>630000</v>
      </c>
      <c r="G12" s="166"/>
      <c r="H12" s="167">
        <f t="shared" si="0"/>
        <v>630000</v>
      </c>
      <c r="I12" s="211" t="s">
        <v>145</v>
      </c>
      <c r="J12" s="203"/>
    </row>
    <row r="13" spans="1:10" s="146" customFormat="1" ht="12" customHeight="1" x14ac:dyDescent="0.15">
      <c r="A13" s="142"/>
      <c r="B13" s="142"/>
      <c r="C13" s="202" t="s">
        <v>161</v>
      </c>
      <c r="D13" s="202"/>
      <c r="E13" s="203"/>
      <c r="F13" s="165">
        <f>SUM(F14:F15)</f>
        <v>451000</v>
      </c>
      <c r="G13" s="166">
        <f>SUM(G14:G15)</f>
        <v>0</v>
      </c>
      <c r="H13" s="167">
        <f t="shared" si="0"/>
        <v>451000</v>
      </c>
      <c r="I13" s="211"/>
      <c r="J13" s="203"/>
    </row>
    <row r="14" spans="1:10" s="146" customFormat="1" ht="12" customHeight="1" x14ac:dyDescent="0.15">
      <c r="A14" s="142"/>
      <c r="B14" s="142"/>
      <c r="C14" s="202"/>
      <c r="D14" s="202" t="s">
        <v>204</v>
      </c>
      <c r="E14" s="203"/>
      <c r="F14" s="161">
        <v>450000</v>
      </c>
      <c r="G14" s="159"/>
      <c r="H14" s="160">
        <f t="shared" si="0"/>
        <v>450000</v>
      </c>
      <c r="I14" s="209" t="s">
        <v>265</v>
      </c>
      <c r="J14" s="203"/>
    </row>
    <row r="15" spans="1:10" s="146" customFormat="1" ht="12" customHeight="1" x14ac:dyDescent="0.15">
      <c r="A15" s="142"/>
      <c r="B15" s="142"/>
      <c r="C15" s="202"/>
      <c r="D15" s="228" t="s">
        <v>206</v>
      </c>
      <c r="E15" s="236"/>
      <c r="F15" s="162">
        <v>1000</v>
      </c>
      <c r="G15" s="162"/>
      <c r="H15" s="160">
        <f t="shared" si="0"/>
        <v>1000</v>
      </c>
      <c r="I15" s="209" t="s">
        <v>266</v>
      </c>
      <c r="J15" s="203"/>
    </row>
    <row r="16" spans="1:10" s="146" customFormat="1" ht="12" customHeight="1" x14ac:dyDescent="0.15">
      <c r="A16" s="142"/>
      <c r="B16" s="142"/>
      <c r="C16" s="202" t="s">
        <v>162</v>
      </c>
      <c r="D16" s="202"/>
      <c r="E16" s="203"/>
      <c r="F16" s="166">
        <f>SUM(F17:F24)</f>
        <v>66718000</v>
      </c>
      <c r="G16" s="166">
        <f>SUM(G17:G24)</f>
        <v>360000</v>
      </c>
      <c r="H16" s="167">
        <f t="shared" si="0"/>
        <v>67078000</v>
      </c>
      <c r="I16" s="211"/>
      <c r="J16" s="203"/>
    </row>
    <row r="17" spans="1:10" s="146" customFormat="1" ht="12" customHeight="1" x14ac:dyDescent="0.15">
      <c r="A17" s="142"/>
      <c r="B17" s="142"/>
      <c r="C17" s="202"/>
      <c r="D17" s="202" t="s">
        <v>267</v>
      </c>
      <c r="E17" s="203"/>
      <c r="F17" s="159">
        <v>100000</v>
      </c>
      <c r="G17" s="159"/>
      <c r="H17" s="160">
        <f t="shared" si="0"/>
        <v>100000</v>
      </c>
      <c r="I17" s="209"/>
      <c r="J17" s="203"/>
    </row>
    <row r="18" spans="1:10" s="146" customFormat="1" ht="12" customHeight="1" x14ac:dyDescent="0.15">
      <c r="A18" s="142"/>
      <c r="B18" s="142"/>
      <c r="C18" s="202"/>
      <c r="D18" s="202" t="s">
        <v>208</v>
      </c>
      <c r="E18" s="203"/>
      <c r="F18" s="159">
        <v>660000</v>
      </c>
      <c r="G18" s="159"/>
      <c r="H18" s="160">
        <f t="shared" si="0"/>
        <v>660000</v>
      </c>
      <c r="I18" s="222" t="s">
        <v>269</v>
      </c>
      <c r="J18" s="203"/>
    </row>
    <row r="19" spans="1:10" s="146" customFormat="1" ht="12" customHeight="1" x14ac:dyDescent="0.15">
      <c r="A19" s="142"/>
      <c r="B19" s="142"/>
      <c r="C19" s="202"/>
      <c r="D19" s="202" t="s">
        <v>209</v>
      </c>
      <c r="E19" s="203"/>
      <c r="F19" s="159">
        <v>31200000</v>
      </c>
      <c r="G19" s="159"/>
      <c r="H19" s="160">
        <f t="shared" si="0"/>
        <v>31200000</v>
      </c>
      <c r="I19" s="222" t="s">
        <v>270</v>
      </c>
      <c r="J19" s="203"/>
    </row>
    <row r="20" spans="1:10" s="146" customFormat="1" ht="12" customHeight="1" x14ac:dyDescent="0.15">
      <c r="A20" s="142"/>
      <c r="B20" s="142"/>
      <c r="C20" s="202"/>
      <c r="D20" s="226" t="s">
        <v>210</v>
      </c>
      <c r="E20" s="203"/>
      <c r="F20" s="159">
        <v>12600000</v>
      </c>
      <c r="G20" s="159"/>
      <c r="H20" s="160">
        <f t="shared" si="0"/>
        <v>12600000</v>
      </c>
      <c r="I20" s="222" t="s">
        <v>271</v>
      </c>
      <c r="J20" s="203"/>
    </row>
    <row r="21" spans="1:10" s="146" customFormat="1" ht="12" customHeight="1" x14ac:dyDescent="0.15">
      <c r="A21" s="142"/>
      <c r="B21" s="142"/>
      <c r="C21" s="202"/>
      <c r="D21" s="202" t="s">
        <v>211</v>
      </c>
      <c r="E21" s="203"/>
      <c r="F21" s="159">
        <v>2880000</v>
      </c>
      <c r="G21" s="159"/>
      <c r="H21" s="160">
        <f t="shared" si="0"/>
        <v>2880000</v>
      </c>
      <c r="I21" s="222" t="s">
        <v>272</v>
      </c>
      <c r="J21" s="203"/>
    </row>
    <row r="22" spans="1:10" s="146" customFormat="1" ht="12" customHeight="1" x14ac:dyDescent="0.15">
      <c r="A22" s="142"/>
      <c r="B22" s="142"/>
      <c r="C22" s="202"/>
      <c r="D22" s="202" t="s">
        <v>268</v>
      </c>
      <c r="E22" s="203"/>
      <c r="F22" s="159">
        <v>8478000</v>
      </c>
      <c r="G22" s="159"/>
      <c r="H22" s="160">
        <f t="shared" ref="H22" si="1">SUM(F22:G22)</f>
        <v>8478000</v>
      </c>
      <c r="I22" s="222" t="s">
        <v>259</v>
      </c>
      <c r="J22" s="203"/>
    </row>
    <row r="23" spans="1:10" s="146" customFormat="1" ht="12" customHeight="1" x14ac:dyDescent="0.15">
      <c r="A23" s="142"/>
      <c r="B23" s="142"/>
      <c r="C23" s="202"/>
      <c r="D23" s="202" t="s">
        <v>212</v>
      </c>
      <c r="E23" s="206"/>
      <c r="F23" s="162">
        <v>10800000</v>
      </c>
      <c r="G23" s="162"/>
      <c r="H23" s="160">
        <f t="shared" si="0"/>
        <v>10800000</v>
      </c>
      <c r="I23" s="222" t="s">
        <v>273</v>
      </c>
      <c r="J23" s="203"/>
    </row>
    <row r="24" spans="1:10" s="146" customFormat="1" ht="12" customHeight="1" x14ac:dyDescent="0.15">
      <c r="A24" s="142"/>
      <c r="B24" s="142"/>
      <c r="C24" s="202"/>
      <c r="D24" s="202" t="s">
        <v>213</v>
      </c>
      <c r="E24" s="206"/>
      <c r="F24" s="162"/>
      <c r="G24" s="162">
        <v>360000</v>
      </c>
      <c r="H24" s="160">
        <f t="shared" si="0"/>
        <v>360000</v>
      </c>
      <c r="I24" s="222" t="s">
        <v>274</v>
      </c>
      <c r="J24" s="203"/>
    </row>
    <row r="25" spans="1:10" s="146" customFormat="1" ht="12" customHeight="1" x14ac:dyDescent="0.15">
      <c r="A25" s="142"/>
      <c r="B25" s="142"/>
      <c r="C25" s="202" t="s">
        <v>163</v>
      </c>
      <c r="D25" s="202"/>
      <c r="E25" s="203"/>
      <c r="F25" s="165">
        <f>SUM(F26:F27)</f>
        <v>22000</v>
      </c>
      <c r="G25" s="166">
        <f>SUM(G26:G27)</f>
        <v>0</v>
      </c>
      <c r="H25" s="167">
        <f t="shared" si="0"/>
        <v>22000</v>
      </c>
      <c r="I25" s="211"/>
      <c r="J25" s="203"/>
    </row>
    <row r="26" spans="1:10" s="146" customFormat="1" ht="12" customHeight="1" x14ac:dyDescent="0.15">
      <c r="A26" s="142"/>
      <c r="B26" s="142"/>
      <c r="C26" s="202"/>
      <c r="D26" s="202" t="s">
        <v>164</v>
      </c>
      <c r="E26" s="203"/>
      <c r="F26" s="161">
        <v>2000</v>
      </c>
      <c r="G26" s="159"/>
      <c r="H26" s="160">
        <f t="shared" si="0"/>
        <v>2000</v>
      </c>
      <c r="I26" s="209"/>
      <c r="J26" s="203"/>
    </row>
    <row r="27" spans="1:10" s="146" customFormat="1" ht="12" customHeight="1" x14ac:dyDescent="0.15">
      <c r="A27" s="142"/>
      <c r="B27" s="142"/>
      <c r="C27" s="202"/>
      <c r="D27" s="228" t="s">
        <v>214</v>
      </c>
      <c r="E27" s="236"/>
      <c r="F27" s="163">
        <v>20000</v>
      </c>
      <c r="G27" s="164"/>
      <c r="H27" s="160">
        <f t="shared" si="0"/>
        <v>20000</v>
      </c>
      <c r="I27" s="209"/>
      <c r="J27" s="203"/>
    </row>
    <row r="28" spans="1:10" s="146" customFormat="1" ht="12" customHeight="1" x14ac:dyDescent="0.15">
      <c r="A28" s="142"/>
      <c r="B28" s="142"/>
      <c r="C28" s="202" t="s">
        <v>165</v>
      </c>
      <c r="D28" s="202"/>
      <c r="E28" s="203"/>
      <c r="F28" s="168">
        <f>SUM(F10:F27)-F10-F13-F16-F25</f>
        <v>67906000</v>
      </c>
      <c r="G28" s="168">
        <f>SUM(G10:G27)-G10-G13-G16-G25</f>
        <v>360000</v>
      </c>
      <c r="H28" s="168">
        <f>SUM(H10:H27)-H10-H13-H16-H25</f>
        <v>68266000</v>
      </c>
      <c r="I28" s="212"/>
      <c r="J28" s="203"/>
    </row>
    <row r="29" spans="1:10" s="146" customFormat="1" ht="12" customHeight="1" x14ac:dyDescent="0.15">
      <c r="A29" s="142"/>
      <c r="B29" s="142" t="s">
        <v>166</v>
      </c>
      <c r="C29" s="202"/>
      <c r="D29" s="202"/>
      <c r="E29" s="203"/>
      <c r="F29" s="142"/>
      <c r="G29" s="145"/>
      <c r="H29" s="145"/>
      <c r="I29" s="213"/>
      <c r="J29" s="203"/>
    </row>
    <row r="30" spans="1:10" s="146" customFormat="1" ht="12" customHeight="1" x14ac:dyDescent="0.15">
      <c r="A30" s="142"/>
      <c r="B30" s="142"/>
      <c r="C30" s="202" t="s">
        <v>167</v>
      </c>
      <c r="D30" s="202"/>
      <c r="E30" s="203"/>
      <c r="F30" s="142"/>
      <c r="G30" s="145"/>
      <c r="H30" s="203"/>
      <c r="I30" s="210"/>
      <c r="J30" s="203"/>
    </row>
    <row r="31" spans="1:10" s="146" customFormat="1" ht="12" customHeight="1" x14ac:dyDescent="0.15">
      <c r="A31" s="142"/>
      <c r="B31" s="142"/>
      <c r="C31" s="202"/>
      <c r="D31" s="202" t="s">
        <v>168</v>
      </c>
      <c r="E31" s="203"/>
      <c r="F31" s="147"/>
      <c r="G31" s="145"/>
      <c r="H31" s="203"/>
      <c r="I31" s="210"/>
      <c r="J31" s="203"/>
    </row>
    <row r="32" spans="1:10" s="146" customFormat="1" ht="12" customHeight="1" x14ac:dyDescent="0.15">
      <c r="A32" s="142"/>
      <c r="B32" s="142"/>
      <c r="C32" s="202"/>
      <c r="D32" s="202"/>
      <c r="E32" s="203" t="s">
        <v>169</v>
      </c>
      <c r="F32" s="161">
        <v>39516000</v>
      </c>
      <c r="G32" s="159">
        <v>78000</v>
      </c>
      <c r="H32" s="160">
        <f t="shared" ref="H32:H37" si="2">SUM(F32:G32)</f>
        <v>39594000</v>
      </c>
      <c r="I32" s="222" t="s">
        <v>122</v>
      </c>
      <c r="J32" s="203"/>
    </row>
    <row r="33" spans="1:10" s="146" customFormat="1" ht="12" customHeight="1" x14ac:dyDescent="0.15">
      <c r="A33" s="142"/>
      <c r="B33" s="142"/>
      <c r="C33" s="202"/>
      <c r="D33" s="202"/>
      <c r="E33" s="203" t="s">
        <v>215</v>
      </c>
      <c r="F33" s="161">
        <v>6000000</v>
      </c>
      <c r="G33" s="159">
        <v>0</v>
      </c>
      <c r="H33" s="160">
        <f t="shared" si="2"/>
        <v>6000000</v>
      </c>
      <c r="I33" s="222" t="s">
        <v>278</v>
      </c>
      <c r="J33" s="203"/>
    </row>
    <row r="34" spans="1:10" s="146" customFormat="1" ht="12" customHeight="1" x14ac:dyDescent="0.15">
      <c r="A34" s="142"/>
      <c r="B34" s="142"/>
      <c r="C34" s="202"/>
      <c r="D34" s="202"/>
      <c r="E34" s="203" t="s">
        <v>216</v>
      </c>
      <c r="F34" s="161">
        <v>3553000</v>
      </c>
      <c r="G34" s="159">
        <v>0</v>
      </c>
      <c r="H34" s="160">
        <f t="shared" si="2"/>
        <v>3553000</v>
      </c>
      <c r="I34" s="109" t="s">
        <v>67</v>
      </c>
      <c r="J34" s="203"/>
    </row>
    <row r="35" spans="1:10" s="146" customFormat="1" ht="12" customHeight="1" x14ac:dyDescent="0.15">
      <c r="A35" s="142"/>
      <c r="B35" s="142"/>
      <c r="C35" s="202"/>
      <c r="D35" s="202"/>
      <c r="E35" s="203" t="s">
        <v>170</v>
      </c>
      <c r="F35" s="161">
        <v>420000</v>
      </c>
      <c r="G35" s="162">
        <v>0</v>
      </c>
      <c r="H35" s="160">
        <f t="shared" si="2"/>
        <v>420000</v>
      </c>
      <c r="I35" s="109" t="s">
        <v>123</v>
      </c>
      <c r="J35" s="203"/>
    </row>
    <row r="36" spans="1:10" s="146" customFormat="1" ht="12" customHeight="1" x14ac:dyDescent="0.15">
      <c r="A36" s="142"/>
      <c r="B36" s="142"/>
      <c r="C36" s="202"/>
      <c r="D36" s="202"/>
      <c r="E36" s="203" t="s">
        <v>171</v>
      </c>
      <c r="F36" s="161">
        <v>440000</v>
      </c>
      <c r="G36" s="162">
        <v>0</v>
      </c>
      <c r="H36" s="160">
        <f t="shared" si="2"/>
        <v>440000</v>
      </c>
      <c r="I36" s="109" t="s">
        <v>275</v>
      </c>
      <c r="J36" s="203"/>
    </row>
    <row r="37" spans="1:10" s="146" customFormat="1" ht="12" customHeight="1" x14ac:dyDescent="0.15">
      <c r="A37" s="142"/>
      <c r="B37" s="142"/>
      <c r="C37" s="202"/>
      <c r="D37" s="202"/>
      <c r="E37" s="203" t="s">
        <v>217</v>
      </c>
      <c r="F37" s="160">
        <v>2014000</v>
      </c>
      <c r="G37" s="164">
        <v>0</v>
      </c>
      <c r="H37" s="169">
        <f t="shared" si="2"/>
        <v>2014000</v>
      </c>
      <c r="I37" s="108"/>
      <c r="J37" s="203"/>
    </row>
    <row r="38" spans="1:10" s="146" customFormat="1" ht="12" customHeight="1" x14ac:dyDescent="0.15">
      <c r="A38" s="142"/>
      <c r="B38" s="142"/>
      <c r="C38" s="202"/>
      <c r="D38" s="202"/>
      <c r="E38" s="203" t="s">
        <v>172</v>
      </c>
      <c r="F38" s="170">
        <f>SUM(F32:F37)</f>
        <v>51943000</v>
      </c>
      <c r="G38" s="170">
        <f t="shared" ref="G38:H38" si="3">SUM(G32:G37)</f>
        <v>78000</v>
      </c>
      <c r="H38" s="170">
        <f t="shared" si="3"/>
        <v>52021000</v>
      </c>
      <c r="I38" s="215">
        <f t="shared" ref="I38" si="4">SUM(I32:I37)</f>
        <v>0</v>
      </c>
      <c r="J38" s="203"/>
    </row>
    <row r="39" spans="1:10" s="146" customFormat="1" ht="12" customHeight="1" x14ac:dyDescent="0.15">
      <c r="A39" s="142"/>
      <c r="B39" s="142"/>
      <c r="C39" s="202"/>
      <c r="D39" s="228" t="s">
        <v>173</v>
      </c>
      <c r="E39" s="240"/>
      <c r="F39" s="171"/>
      <c r="G39" s="162"/>
      <c r="H39" s="160"/>
      <c r="I39" s="209"/>
      <c r="J39" s="203"/>
    </row>
    <row r="40" spans="1:10" s="146" customFormat="1" ht="12" customHeight="1" x14ac:dyDescent="0.15">
      <c r="A40" s="142"/>
      <c r="B40" s="142"/>
      <c r="C40" s="202"/>
      <c r="D40" s="202"/>
      <c r="E40" s="203" t="s">
        <v>218</v>
      </c>
      <c r="F40" s="171">
        <v>360000</v>
      </c>
      <c r="G40" s="162">
        <v>0</v>
      </c>
      <c r="H40" s="160">
        <f t="shared" ref="H40:H62" si="5">SUM(F40:G40)</f>
        <v>360000</v>
      </c>
      <c r="I40" s="222" t="s">
        <v>276</v>
      </c>
      <c r="J40" s="203"/>
    </row>
    <row r="41" spans="1:10" s="146" customFormat="1" ht="12" customHeight="1" x14ac:dyDescent="0.15">
      <c r="A41" s="142"/>
      <c r="B41" s="142"/>
      <c r="C41" s="202"/>
      <c r="D41" s="202"/>
      <c r="E41" s="203" t="s">
        <v>219</v>
      </c>
      <c r="F41" s="171">
        <v>120000</v>
      </c>
      <c r="G41" s="162">
        <v>0</v>
      </c>
      <c r="H41" s="160">
        <f t="shared" si="5"/>
        <v>120000</v>
      </c>
      <c r="I41" s="222" t="s">
        <v>276</v>
      </c>
      <c r="J41" s="203"/>
    </row>
    <row r="42" spans="1:10" s="146" customFormat="1" ht="12" customHeight="1" x14ac:dyDescent="0.15">
      <c r="A42" s="142"/>
      <c r="B42" s="142"/>
      <c r="C42" s="202"/>
      <c r="D42" s="202"/>
      <c r="E42" s="203" t="s">
        <v>220</v>
      </c>
      <c r="F42" s="171">
        <v>120000</v>
      </c>
      <c r="G42" s="162">
        <v>0</v>
      </c>
      <c r="H42" s="160">
        <f t="shared" si="5"/>
        <v>120000</v>
      </c>
      <c r="I42" s="222" t="s">
        <v>276</v>
      </c>
      <c r="J42" s="203"/>
    </row>
    <row r="43" spans="1:10" s="146" customFormat="1" ht="12" customHeight="1" x14ac:dyDescent="0.15">
      <c r="A43" s="142"/>
      <c r="B43" s="142"/>
      <c r="C43" s="202"/>
      <c r="D43" s="202"/>
      <c r="E43" s="203" t="s">
        <v>175</v>
      </c>
      <c r="F43" s="171">
        <v>245000</v>
      </c>
      <c r="G43" s="162">
        <v>0</v>
      </c>
      <c r="H43" s="160">
        <f t="shared" si="5"/>
        <v>245000</v>
      </c>
      <c r="I43" s="221" t="s">
        <v>109</v>
      </c>
      <c r="J43" s="203"/>
    </row>
    <row r="44" spans="1:10" s="146" customFormat="1" ht="12" customHeight="1" x14ac:dyDescent="0.15">
      <c r="A44" s="142"/>
      <c r="B44" s="142"/>
      <c r="C44" s="202"/>
      <c r="D44" s="202"/>
      <c r="E44" s="203" t="s">
        <v>183</v>
      </c>
      <c r="F44" s="171">
        <v>615000</v>
      </c>
      <c r="G44" s="162">
        <v>9000</v>
      </c>
      <c r="H44" s="160">
        <f t="shared" si="5"/>
        <v>624000</v>
      </c>
      <c r="I44" s="221" t="s">
        <v>100</v>
      </c>
      <c r="J44" s="203"/>
    </row>
    <row r="45" spans="1:10" s="146" customFormat="1" ht="12" customHeight="1" x14ac:dyDescent="0.15">
      <c r="A45" s="142"/>
      <c r="B45" s="142"/>
      <c r="C45" s="202"/>
      <c r="D45" s="202"/>
      <c r="E45" s="203" t="s">
        <v>221</v>
      </c>
      <c r="F45" s="159">
        <v>100000</v>
      </c>
      <c r="G45" s="162">
        <v>0</v>
      </c>
      <c r="H45" s="160">
        <f t="shared" si="5"/>
        <v>100000</v>
      </c>
      <c r="I45" s="221" t="s">
        <v>101</v>
      </c>
      <c r="J45" s="203"/>
    </row>
    <row r="46" spans="1:10" s="146" customFormat="1" ht="12" customHeight="1" x14ac:dyDescent="0.15">
      <c r="A46" s="142"/>
      <c r="B46" s="142"/>
      <c r="C46" s="202"/>
      <c r="D46" s="202"/>
      <c r="E46" s="203" t="s">
        <v>222</v>
      </c>
      <c r="F46" s="161">
        <v>100000</v>
      </c>
      <c r="G46" s="162">
        <v>0</v>
      </c>
      <c r="H46" s="160">
        <f t="shared" si="5"/>
        <v>100000</v>
      </c>
      <c r="I46" s="222" t="s">
        <v>279</v>
      </c>
      <c r="J46" s="203"/>
    </row>
    <row r="47" spans="1:10" s="146" customFormat="1" ht="12" customHeight="1" x14ac:dyDescent="0.15">
      <c r="A47" s="142"/>
      <c r="B47" s="142"/>
      <c r="C47" s="202"/>
      <c r="D47" s="202"/>
      <c r="E47" s="203" t="s">
        <v>181</v>
      </c>
      <c r="F47" s="161">
        <v>445000</v>
      </c>
      <c r="G47" s="162">
        <v>3000</v>
      </c>
      <c r="H47" s="160">
        <f t="shared" si="5"/>
        <v>448000</v>
      </c>
      <c r="I47" s="221" t="s">
        <v>102</v>
      </c>
      <c r="J47" s="203"/>
    </row>
    <row r="48" spans="1:10" s="146" customFormat="1" ht="12" customHeight="1" x14ac:dyDescent="0.15">
      <c r="A48" s="142"/>
      <c r="B48" s="142"/>
      <c r="C48" s="202"/>
      <c r="D48" s="202"/>
      <c r="E48" s="203" t="s">
        <v>223</v>
      </c>
      <c r="F48" s="161">
        <v>350000</v>
      </c>
      <c r="G48" s="162">
        <v>0</v>
      </c>
      <c r="H48" s="160">
        <f t="shared" si="5"/>
        <v>350000</v>
      </c>
      <c r="I48" s="108" t="s">
        <v>287</v>
      </c>
      <c r="J48" s="203"/>
    </row>
    <row r="49" spans="1:10" s="146" customFormat="1" ht="12" customHeight="1" x14ac:dyDescent="0.15">
      <c r="A49" s="142"/>
      <c r="B49" s="142"/>
      <c r="C49" s="202"/>
      <c r="D49" s="202"/>
      <c r="E49" s="203" t="s">
        <v>224</v>
      </c>
      <c r="F49" s="161">
        <v>17000</v>
      </c>
      <c r="G49" s="162">
        <v>0</v>
      </c>
      <c r="H49" s="160">
        <f t="shared" si="5"/>
        <v>17000</v>
      </c>
      <c r="I49" s="221" t="s">
        <v>103</v>
      </c>
      <c r="J49" s="203"/>
    </row>
    <row r="50" spans="1:10" s="146" customFormat="1" ht="12" customHeight="1" x14ac:dyDescent="0.15">
      <c r="A50" s="142"/>
      <c r="B50" s="142"/>
      <c r="C50" s="202"/>
      <c r="D50" s="202"/>
      <c r="E50" s="203" t="s">
        <v>225</v>
      </c>
      <c r="F50" s="161">
        <v>133000</v>
      </c>
      <c r="G50" s="162">
        <v>0</v>
      </c>
      <c r="H50" s="160">
        <f t="shared" si="5"/>
        <v>133000</v>
      </c>
      <c r="I50" s="221" t="s">
        <v>94</v>
      </c>
      <c r="J50" s="203"/>
    </row>
    <row r="51" spans="1:10" s="146" customFormat="1" ht="12" customHeight="1" x14ac:dyDescent="0.15">
      <c r="A51" s="142"/>
      <c r="B51" s="142"/>
      <c r="C51" s="202"/>
      <c r="D51" s="202"/>
      <c r="E51" s="203" t="s">
        <v>177</v>
      </c>
      <c r="F51" s="159">
        <v>352000</v>
      </c>
      <c r="G51" s="162">
        <v>3000</v>
      </c>
      <c r="H51" s="160">
        <f t="shared" si="5"/>
        <v>355000</v>
      </c>
      <c r="I51" s="221" t="s">
        <v>104</v>
      </c>
      <c r="J51" s="203"/>
    </row>
    <row r="52" spans="1:10" s="146" customFormat="1" ht="12" customHeight="1" x14ac:dyDescent="0.15">
      <c r="A52" s="142"/>
      <c r="B52" s="142"/>
      <c r="C52" s="202"/>
      <c r="D52" s="202"/>
      <c r="E52" s="203" t="s">
        <v>226</v>
      </c>
      <c r="F52" s="161">
        <v>10000</v>
      </c>
      <c r="G52" s="162">
        <v>0</v>
      </c>
      <c r="H52" s="160">
        <f t="shared" si="5"/>
        <v>10000</v>
      </c>
      <c r="I52" s="221" t="s">
        <v>280</v>
      </c>
      <c r="J52" s="203"/>
    </row>
    <row r="53" spans="1:10" s="146" customFormat="1" ht="12" customHeight="1" x14ac:dyDescent="0.15">
      <c r="A53" s="142"/>
      <c r="B53" s="142"/>
      <c r="C53" s="202"/>
      <c r="D53" s="202"/>
      <c r="E53" s="203" t="s">
        <v>227</v>
      </c>
      <c r="F53" s="161">
        <v>521000</v>
      </c>
      <c r="G53" s="162">
        <v>3000</v>
      </c>
      <c r="H53" s="160">
        <f t="shared" si="5"/>
        <v>524000</v>
      </c>
      <c r="I53" s="221" t="s">
        <v>68</v>
      </c>
      <c r="J53" s="203"/>
    </row>
    <row r="54" spans="1:10" s="146" customFormat="1" ht="12" customHeight="1" x14ac:dyDescent="0.15">
      <c r="A54" s="142"/>
      <c r="B54" s="142"/>
      <c r="C54" s="202"/>
      <c r="D54" s="202"/>
      <c r="E54" s="203" t="s">
        <v>182</v>
      </c>
      <c r="F54" s="161">
        <v>523000</v>
      </c>
      <c r="G54" s="162">
        <v>3000</v>
      </c>
      <c r="H54" s="160">
        <f t="shared" si="5"/>
        <v>526000</v>
      </c>
      <c r="I54" s="221" t="s">
        <v>105</v>
      </c>
      <c r="J54" s="203"/>
    </row>
    <row r="55" spans="1:10" s="146" customFormat="1" ht="12" customHeight="1" x14ac:dyDescent="0.15">
      <c r="A55" s="142"/>
      <c r="B55" s="142"/>
      <c r="C55" s="202"/>
      <c r="D55" s="202"/>
      <c r="E55" s="203" t="s">
        <v>184</v>
      </c>
      <c r="F55" s="161">
        <v>2794000</v>
      </c>
      <c r="G55" s="162">
        <v>6000</v>
      </c>
      <c r="H55" s="160">
        <f t="shared" si="5"/>
        <v>2800000</v>
      </c>
      <c r="I55" s="221" t="s">
        <v>281</v>
      </c>
      <c r="J55" s="203"/>
    </row>
    <row r="56" spans="1:10" s="146" customFormat="1" ht="12" customHeight="1" x14ac:dyDescent="0.15">
      <c r="A56" s="142"/>
      <c r="B56" s="142"/>
      <c r="C56" s="202"/>
      <c r="D56" s="202"/>
      <c r="E56" s="203" t="s">
        <v>228</v>
      </c>
      <c r="F56" s="159">
        <v>1680000</v>
      </c>
      <c r="G56" s="162">
        <v>6000</v>
      </c>
      <c r="H56" s="160">
        <f t="shared" si="5"/>
        <v>1686000</v>
      </c>
      <c r="I56" s="221" t="s">
        <v>247</v>
      </c>
      <c r="J56" s="203"/>
    </row>
    <row r="57" spans="1:10" s="146" customFormat="1" ht="12" customHeight="1" x14ac:dyDescent="0.15">
      <c r="A57" s="142"/>
      <c r="B57" s="142"/>
      <c r="C57" s="207"/>
      <c r="D57" s="207"/>
      <c r="E57" s="208" t="s">
        <v>282</v>
      </c>
      <c r="F57" s="159">
        <v>200000</v>
      </c>
      <c r="G57" s="162">
        <v>0</v>
      </c>
      <c r="H57" s="160">
        <f t="shared" ref="H57" si="6">SUM(F57:G57)</f>
        <v>200000</v>
      </c>
      <c r="I57" s="221" t="s">
        <v>283</v>
      </c>
      <c r="J57" s="208"/>
    </row>
    <row r="58" spans="1:10" s="146" customFormat="1" ht="12" customHeight="1" x14ac:dyDescent="0.15">
      <c r="A58" s="142"/>
      <c r="B58" s="142"/>
      <c r="C58" s="202"/>
      <c r="D58" s="202"/>
      <c r="E58" s="203" t="s">
        <v>229</v>
      </c>
      <c r="F58" s="161">
        <v>1000</v>
      </c>
      <c r="G58" s="162">
        <v>0</v>
      </c>
      <c r="H58" s="160">
        <f t="shared" si="5"/>
        <v>1000</v>
      </c>
      <c r="I58" s="209"/>
      <c r="J58" s="203"/>
    </row>
    <row r="59" spans="1:10" s="146" customFormat="1" ht="12" customHeight="1" x14ac:dyDescent="0.15">
      <c r="A59" s="142"/>
      <c r="B59" s="142"/>
      <c r="C59" s="202"/>
      <c r="D59" s="202"/>
      <c r="E59" s="203" t="s">
        <v>230</v>
      </c>
      <c r="F59" s="161">
        <v>23000</v>
      </c>
      <c r="G59" s="162">
        <v>0</v>
      </c>
      <c r="H59" s="160">
        <f t="shared" si="5"/>
        <v>23000</v>
      </c>
      <c r="I59" s="108" t="s">
        <v>96</v>
      </c>
      <c r="J59" s="203"/>
    </row>
    <row r="60" spans="1:10" s="146" customFormat="1" ht="12" customHeight="1" x14ac:dyDescent="0.15">
      <c r="A60" s="142"/>
      <c r="B60" s="142"/>
      <c r="C60" s="202"/>
      <c r="D60" s="202"/>
      <c r="E60" s="203" t="s">
        <v>231</v>
      </c>
      <c r="F60" s="171">
        <v>24000</v>
      </c>
      <c r="G60" s="162">
        <v>5000</v>
      </c>
      <c r="H60" s="160">
        <f t="shared" si="5"/>
        <v>29000</v>
      </c>
      <c r="I60" s="209"/>
      <c r="J60" s="203"/>
    </row>
    <row r="61" spans="1:10" s="146" customFormat="1" ht="12" customHeight="1" x14ac:dyDescent="0.15">
      <c r="A61" s="142"/>
      <c r="B61" s="142"/>
      <c r="C61" s="202"/>
      <c r="D61" s="202"/>
      <c r="E61" s="203" t="s">
        <v>232</v>
      </c>
      <c r="F61" s="171">
        <v>12000</v>
      </c>
      <c r="G61" s="162">
        <v>0</v>
      </c>
      <c r="H61" s="160">
        <f t="shared" si="5"/>
        <v>12000</v>
      </c>
      <c r="I61" s="209"/>
      <c r="J61" s="203"/>
    </row>
    <row r="62" spans="1:10" s="146" customFormat="1" ht="12" customHeight="1" x14ac:dyDescent="0.15">
      <c r="A62" s="142"/>
      <c r="B62" s="142"/>
      <c r="C62" s="202"/>
      <c r="D62" s="202"/>
      <c r="E62" s="203" t="s">
        <v>233</v>
      </c>
      <c r="F62" s="172">
        <v>0</v>
      </c>
      <c r="G62" s="164">
        <v>240000</v>
      </c>
      <c r="H62" s="169">
        <f t="shared" si="5"/>
        <v>240000</v>
      </c>
      <c r="I62" s="223" t="s">
        <v>277</v>
      </c>
      <c r="J62" s="203"/>
    </row>
    <row r="63" spans="1:10" s="146" customFormat="1" ht="12" customHeight="1" x14ac:dyDescent="0.15">
      <c r="A63" s="142"/>
      <c r="B63" s="142"/>
      <c r="C63" s="202"/>
      <c r="D63" s="202"/>
      <c r="E63" s="203" t="s">
        <v>178</v>
      </c>
      <c r="F63" s="173">
        <f>SUM(F40:F62)</f>
        <v>8745000</v>
      </c>
      <c r="G63" s="168">
        <f t="shared" ref="G63:H63" si="7">SUM(G40:G62)</f>
        <v>278000</v>
      </c>
      <c r="H63" s="174">
        <f t="shared" si="7"/>
        <v>9023000</v>
      </c>
      <c r="I63" s="216"/>
      <c r="J63" s="203"/>
    </row>
    <row r="64" spans="1:10" s="146" customFormat="1" ht="12" customHeight="1" x14ac:dyDescent="0.15">
      <c r="A64" s="142"/>
      <c r="B64" s="142"/>
      <c r="C64" s="202"/>
      <c r="D64" s="228" t="s">
        <v>179</v>
      </c>
      <c r="E64" s="240"/>
      <c r="F64" s="175">
        <f>F38+F63</f>
        <v>60688000</v>
      </c>
      <c r="G64" s="168">
        <f>G38+G63</f>
        <v>356000</v>
      </c>
      <c r="H64" s="174">
        <f t="shared" ref="H64" si="8">H38+H63</f>
        <v>61044000</v>
      </c>
      <c r="I64" s="216"/>
      <c r="J64" s="203"/>
    </row>
    <row r="65" spans="1:10" s="146" customFormat="1" ht="12" customHeight="1" x14ac:dyDescent="0.15">
      <c r="A65" s="142"/>
      <c r="B65" s="142"/>
      <c r="C65" s="202" t="s">
        <v>180</v>
      </c>
      <c r="D65" s="202"/>
      <c r="E65" s="203"/>
      <c r="F65" s="202"/>
      <c r="G65" s="145"/>
      <c r="H65" s="203"/>
      <c r="I65" s="210"/>
      <c r="J65" s="203"/>
    </row>
    <row r="66" spans="1:10" s="146" customFormat="1" ht="12" customHeight="1" x14ac:dyDescent="0.15">
      <c r="A66" s="142"/>
      <c r="B66" s="142"/>
      <c r="C66" s="202"/>
      <c r="D66" s="202" t="s">
        <v>168</v>
      </c>
      <c r="E66" s="203"/>
      <c r="F66" s="147"/>
      <c r="G66" s="145"/>
      <c r="H66" s="203"/>
      <c r="I66" s="210"/>
      <c r="J66" s="203"/>
    </row>
    <row r="67" spans="1:10" s="146" customFormat="1" ht="12" customHeight="1" x14ac:dyDescent="0.15">
      <c r="A67" s="142"/>
      <c r="B67" s="142"/>
      <c r="C67" s="202"/>
      <c r="D67" s="202"/>
      <c r="E67" s="203" t="s">
        <v>284</v>
      </c>
      <c r="F67" s="161">
        <v>360000</v>
      </c>
      <c r="G67" s="159">
        <v>0</v>
      </c>
      <c r="H67" s="160">
        <f t="shared" ref="H67:H73" si="9">SUM(F67:G67)</f>
        <v>360000</v>
      </c>
      <c r="I67" s="220" t="s">
        <v>72</v>
      </c>
      <c r="J67" s="203"/>
    </row>
    <row r="68" spans="1:10" s="146" customFormat="1" ht="12" customHeight="1" x14ac:dyDescent="0.15">
      <c r="A68" s="142"/>
      <c r="B68" s="142"/>
      <c r="C68" s="207"/>
      <c r="D68" s="207"/>
      <c r="E68" s="208" t="s">
        <v>169</v>
      </c>
      <c r="F68" s="161">
        <v>3580000</v>
      </c>
      <c r="G68" s="159">
        <v>0</v>
      </c>
      <c r="H68" s="160">
        <f t="shared" ref="H68" si="10">SUM(F68:G68)</f>
        <v>3580000</v>
      </c>
      <c r="I68" s="220" t="s">
        <v>120</v>
      </c>
      <c r="J68" s="208"/>
    </row>
    <row r="69" spans="1:10" s="146" customFormat="1" ht="12" customHeight="1" x14ac:dyDescent="0.15">
      <c r="A69" s="142"/>
      <c r="B69" s="142"/>
      <c r="C69" s="202"/>
      <c r="D69" s="202"/>
      <c r="E69" s="203" t="s">
        <v>215</v>
      </c>
      <c r="F69" s="161">
        <v>750000</v>
      </c>
      <c r="G69" s="159">
        <v>0</v>
      </c>
      <c r="H69" s="160">
        <f t="shared" si="9"/>
        <v>750000</v>
      </c>
      <c r="I69" s="220" t="s">
        <v>88</v>
      </c>
      <c r="J69" s="203"/>
    </row>
    <row r="70" spans="1:10" s="146" customFormat="1" ht="12" customHeight="1" x14ac:dyDescent="0.15">
      <c r="A70" s="142"/>
      <c r="B70" s="142"/>
      <c r="C70" s="202"/>
      <c r="D70" s="202"/>
      <c r="E70" s="203" t="s">
        <v>216</v>
      </c>
      <c r="F70" s="161">
        <v>574000</v>
      </c>
      <c r="G70" s="159">
        <v>0</v>
      </c>
      <c r="H70" s="160">
        <f t="shared" si="9"/>
        <v>574000</v>
      </c>
      <c r="I70" s="220" t="s">
        <v>73</v>
      </c>
      <c r="J70" s="203"/>
    </row>
    <row r="71" spans="1:10" s="146" customFormat="1" ht="12" customHeight="1" x14ac:dyDescent="0.15">
      <c r="A71" s="142"/>
      <c r="B71" s="142"/>
      <c r="C71" s="202"/>
      <c r="D71" s="202"/>
      <c r="E71" s="203" t="s">
        <v>170</v>
      </c>
      <c r="F71" s="161">
        <v>115000</v>
      </c>
      <c r="G71" s="162">
        <v>0</v>
      </c>
      <c r="H71" s="160">
        <f t="shared" si="9"/>
        <v>115000</v>
      </c>
      <c r="I71" s="220" t="s">
        <v>124</v>
      </c>
      <c r="J71" s="203"/>
    </row>
    <row r="72" spans="1:10" s="146" customFormat="1" ht="12" customHeight="1" x14ac:dyDescent="0.15">
      <c r="A72" s="142"/>
      <c r="B72" s="142"/>
      <c r="C72" s="202"/>
      <c r="D72" s="202"/>
      <c r="E72" s="203" t="s">
        <v>171</v>
      </c>
      <c r="F72" s="161">
        <v>8000</v>
      </c>
      <c r="G72" s="162">
        <v>0</v>
      </c>
      <c r="H72" s="160">
        <f t="shared" si="9"/>
        <v>8000</v>
      </c>
      <c r="I72" s="101" t="s">
        <v>140</v>
      </c>
      <c r="J72" s="203"/>
    </row>
    <row r="73" spans="1:10" s="146" customFormat="1" ht="12" customHeight="1" x14ac:dyDescent="0.15">
      <c r="A73" s="142"/>
      <c r="B73" s="142"/>
      <c r="C73" s="202"/>
      <c r="D73" s="202"/>
      <c r="E73" s="203" t="s">
        <v>217</v>
      </c>
      <c r="F73" s="160">
        <v>150000</v>
      </c>
      <c r="G73" s="164">
        <v>0</v>
      </c>
      <c r="H73" s="169">
        <f t="shared" si="9"/>
        <v>150000</v>
      </c>
      <c r="I73" s="214"/>
      <c r="J73" s="203"/>
    </row>
    <row r="74" spans="1:10" s="146" customFormat="1" ht="12" customHeight="1" x14ac:dyDescent="0.15">
      <c r="A74" s="142"/>
      <c r="B74" s="142"/>
      <c r="C74" s="202"/>
      <c r="D74" s="202"/>
      <c r="E74" s="203" t="s">
        <v>172</v>
      </c>
      <c r="F74" s="170">
        <f>SUM(F67:F73)</f>
        <v>5537000</v>
      </c>
      <c r="G74" s="170">
        <f t="shared" ref="G74:H74" si="11">SUM(G67:G73)</f>
        <v>0</v>
      </c>
      <c r="H74" s="170">
        <f t="shared" si="11"/>
        <v>5537000</v>
      </c>
      <c r="I74" s="215"/>
      <c r="J74" s="203"/>
    </row>
    <row r="75" spans="1:10" s="146" customFormat="1" ht="12" customHeight="1" x14ac:dyDescent="0.15">
      <c r="A75" s="142"/>
      <c r="B75" s="142"/>
      <c r="C75" s="202"/>
      <c r="D75" s="228" t="s">
        <v>173</v>
      </c>
      <c r="E75" s="240"/>
      <c r="F75" s="171"/>
      <c r="G75" s="162"/>
      <c r="H75" s="160"/>
      <c r="I75" s="209"/>
      <c r="J75" s="203"/>
    </row>
    <row r="76" spans="1:10" s="146" customFormat="1" ht="12" customHeight="1" x14ac:dyDescent="0.15">
      <c r="A76" s="142"/>
      <c r="B76" s="142"/>
      <c r="C76" s="202"/>
      <c r="D76" s="202"/>
      <c r="E76" s="203" t="s">
        <v>219</v>
      </c>
      <c r="F76" s="171">
        <v>90000</v>
      </c>
      <c r="G76" s="162">
        <v>0</v>
      </c>
      <c r="H76" s="160">
        <f t="shared" ref="H76:H98" si="12">SUM(F76:G76)</f>
        <v>90000</v>
      </c>
      <c r="I76" s="108" t="s">
        <v>143</v>
      </c>
      <c r="J76" s="203"/>
    </row>
    <row r="77" spans="1:10" s="146" customFormat="1" ht="12" customHeight="1" x14ac:dyDescent="0.15">
      <c r="A77" s="142"/>
      <c r="B77" s="142"/>
      <c r="C77" s="202"/>
      <c r="D77" s="202"/>
      <c r="E77" s="203" t="s">
        <v>220</v>
      </c>
      <c r="F77" s="171">
        <v>90000</v>
      </c>
      <c r="G77" s="162">
        <v>0</v>
      </c>
      <c r="H77" s="160">
        <f t="shared" si="12"/>
        <v>90000</v>
      </c>
      <c r="I77" s="221" t="s">
        <v>143</v>
      </c>
      <c r="J77" s="203"/>
    </row>
    <row r="78" spans="1:10" s="146" customFormat="1" ht="12" customHeight="1" x14ac:dyDescent="0.15">
      <c r="A78" s="142"/>
      <c r="B78" s="142"/>
      <c r="C78" s="202"/>
      <c r="D78" s="202"/>
      <c r="E78" s="203" t="s">
        <v>175</v>
      </c>
      <c r="F78" s="171">
        <v>190000</v>
      </c>
      <c r="G78" s="162">
        <v>0</v>
      </c>
      <c r="H78" s="160">
        <f t="shared" si="12"/>
        <v>190000</v>
      </c>
      <c r="I78" s="221" t="s">
        <v>75</v>
      </c>
      <c r="J78" s="203"/>
    </row>
    <row r="79" spans="1:10" s="146" customFormat="1" ht="12" customHeight="1" x14ac:dyDescent="0.15">
      <c r="A79" s="142"/>
      <c r="B79" s="142"/>
      <c r="C79" s="202"/>
      <c r="D79" s="202"/>
      <c r="E79" s="203" t="s">
        <v>183</v>
      </c>
      <c r="F79" s="171">
        <v>190000</v>
      </c>
      <c r="G79" s="162">
        <v>0</v>
      </c>
      <c r="H79" s="160">
        <f t="shared" si="12"/>
        <v>190000</v>
      </c>
      <c r="I79" s="221" t="s">
        <v>75</v>
      </c>
      <c r="J79" s="203"/>
    </row>
    <row r="80" spans="1:10" s="146" customFormat="1" ht="12" customHeight="1" x14ac:dyDescent="0.15">
      <c r="A80" s="142"/>
      <c r="B80" s="142"/>
      <c r="C80" s="202"/>
      <c r="D80" s="202"/>
      <c r="E80" s="203" t="s">
        <v>174</v>
      </c>
      <c r="F80" s="171">
        <v>92000</v>
      </c>
      <c r="G80" s="162">
        <v>0</v>
      </c>
      <c r="H80" s="160">
        <f>SUM(F80:G80)</f>
        <v>92000</v>
      </c>
      <c r="I80" s="221" t="s">
        <v>75</v>
      </c>
      <c r="J80" s="203"/>
    </row>
    <row r="81" spans="1:10" s="146" customFormat="1" ht="12" customHeight="1" x14ac:dyDescent="0.15">
      <c r="A81" s="142"/>
      <c r="B81" s="142"/>
      <c r="C81" s="202"/>
      <c r="D81" s="202"/>
      <c r="E81" s="203" t="s">
        <v>221</v>
      </c>
      <c r="F81" s="159">
        <v>30000</v>
      </c>
      <c r="G81" s="162">
        <v>0</v>
      </c>
      <c r="H81" s="160">
        <f t="shared" si="12"/>
        <v>30000</v>
      </c>
      <c r="I81" s="221" t="s">
        <v>121</v>
      </c>
      <c r="J81" s="203"/>
    </row>
    <row r="82" spans="1:10" s="146" customFormat="1" ht="12" customHeight="1" x14ac:dyDescent="0.15">
      <c r="A82" s="142"/>
      <c r="B82" s="142"/>
      <c r="C82" s="202"/>
      <c r="D82" s="202"/>
      <c r="E82" s="203" t="s">
        <v>222</v>
      </c>
      <c r="F82" s="161">
        <v>10000</v>
      </c>
      <c r="G82" s="162">
        <v>0</v>
      </c>
      <c r="H82" s="160">
        <f t="shared" si="12"/>
        <v>10000</v>
      </c>
      <c r="I82" s="221"/>
      <c r="J82" s="203"/>
    </row>
    <row r="83" spans="1:10" s="146" customFormat="1" ht="12" customHeight="1" x14ac:dyDescent="0.15">
      <c r="A83" s="142"/>
      <c r="B83" s="142"/>
      <c r="C83" s="202"/>
      <c r="D83" s="202"/>
      <c r="E83" s="203" t="s">
        <v>181</v>
      </c>
      <c r="F83" s="161">
        <v>50000</v>
      </c>
      <c r="G83" s="162">
        <v>0</v>
      </c>
      <c r="H83" s="160">
        <f t="shared" si="12"/>
        <v>50000</v>
      </c>
      <c r="I83" s="221" t="s">
        <v>150</v>
      </c>
      <c r="J83" s="203"/>
    </row>
    <row r="84" spans="1:10" s="146" customFormat="1" ht="12" customHeight="1" x14ac:dyDescent="0.15">
      <c r="A84" s="142"/>
      <c r="B84" s="142"/>
      <c r="C84" s="202"/>
      <c r="D84" s="202"/>
      <c r="E84" s="203" t="s">
        <v>223</v>
      </c>
      <c r="F84" s="161">
        <v>1000</v>
      </c>
      <c r="G84" s="162">
        <v>0</v>
      </c>
      <c r="H84" s="160">
        <f t="shared" si="12"/>
        <v>1000</v>
      </c>
      <c r="I84" s="221" t="s">
        <v>121</v>
      </c>
      <c r="J84" s="203"/>
    </row>
    <row r="85" spans="1:10" s="146" customFormat="1" ht="12" customHeight="1" x14ac:dyDescent="0.15">
      <c r="A85" s="142"/>
      <c r="B85" s="142"/>
      <c r="C85" s="202"/>
      <c r="D85" s="202"/>
      <c r="E85" s="203" t="s">
        <v>224</v>
      </c>
      <c r="F85" s="161">
        <v>13000</v>
      </c>
      <c r="G85" s="162">
        <v>0</v>
      </c>
      <c r="H85" s="160">
        <f t="shared" si="12"/>
        <v>13000</v>
      </c>
      <c r="I85" s="221" t="s">
        <v>142</v>
      </c>
      <c r="J85" s="203"/>
    </row>
    <row r="86" spans="1:10" s="146" customFormat="1" ht="12" customHeight="1" x14ac:dyDescent="0.15">
      <c r="A86" s="142"/>
      <c r="B86" s="142"/>
      <c r="C86" s="202"/>
      <c r="D86" s="202"/>
      <c r="E86" s="203" t="s">
        <v>225</v>
      </c>
      <c r="F86" s="161">
        <v>1000</v>
      </c>
      <c r="G86" s="162">
        <v>0</v>
      </c>
      <c r="H86" s="160">
        <f t="shared" si="12"/>
        <v>1000</v>
      </c>
      <c r="I86" s="221" t="s">
        <v>121</v>
      </c>
      <c r="J86" s="203"/>
    </row>
    <row r="87" spans="1:10" s="146" customFormat="1" ht="12" customHeight="1" x14ac:dyDescent="0.15">
      <c r="A87" s="142"/>
      <c r="B87" s="142"/>
      <c r="C87" s="202"/>
      <c r="D87" s="202"/>
      <c r="E87" s="203" t="s">
        <v>177</v>
      </c>
      <c r="F87" s="159">
        <v>41000</v>
      </c>
      <c r="G87" s="162">
        <v>0</v>
      </c>
      <c r="H87" s="160">
        <f t="shared" si="12"/>
        <v>41000</v>
      </c>
      <c r="I87" s="221" t="s">
        <v>150</v>
      </c>
      <c r="J87" s="203"/>
    </row>
    <row r="88" spans="1:10" s="146" customFormat="1" ht="12" customHeight="1" x14ac:dyDescent="0.15">
      <c r="A88" s="142"/>
      <c r="B88" s="142"/>
      <c r="C88" s="202"/>
      <c r="D88" s="202"/>
      <c r="E88" s="203" t="s">
        <v>227</v>
      </c>
      <c r="F88" s="161">
        <v>83000</v>
      </c>
      <c r="G88" s="162">
        <v>0</v>
      </c>
      <c r="H88" s="160">
        <f t="shared" si="12"/>
        <v>83000</v>
      </c>
      <c r="I88" s="221" t="s">
        <v>151</v>
      </c>
      <c r="J88" s="203"/>
    </row>
    <row r="89" spans="1:10" s="146" customFormat="1" ht="12" customHeight="1" x14ac:dyDescent="0.15">
      <c r="A89" s="142"/>
      <c r="B89" s="142"/>
      <c r="C89" s="202"/>
      <c r="D89" s="202"/>
      <c r="E89" s="203" t="s">
        <v>182</v>
      </c>
      <c r="F89" s="161">
        <v>84000</v>
      </c>
      <c r="G89" s="162">
        <v>0</v>
      </c>
      <c r="H89" s="160">
        <f t="shared" si="12"/>
        <v>84000</v>
      </c>
      <c r="I89" s="221" t="s">
        <v>151</v>
      </c>
      <c r="J89" s="203"/>
    </row>
    <row r="90" spans="1:10" s="146" customFormat="1" ht="12" customHeight="1" x14ac:dyDescent="0.15">
      <c r="A90" s="142"/>
      <c r="B90" s="142"/>
      <c r="C90" s="202"/>
      <c r="D90" s="202"/>
      <c r="E90" s="203" t="s">
        <v>184</v>
      </c>
      <c r="F90" s="161">
        <v>366000</v>
      </c>
      <c r="G90" s="162">
        <v>0</v>
      </c>
      <c r="H90" s="160">
        <f t="shared" si="12"/>
        <v>366000</v>
      </c>
      <c r="I90" s="221" t="s">
        <v>151</v>
      </c>
      <c r="J90" s="203"/>
    </row>
    <row r="91" spans="1:10" s="146" customFormat="1" ht="12" customHeight="1" x14ac:dyDescent="0.15">
      <c r="A91" s="142"/>
      <c r="B91" s="142"/>
      <c r="C91" s="202"/>
      <c r="D91" s="202"/>
      <c r="E91" s="203" t="s">
        <v>228</v>
      </c>
      <c r="F91" s="159">
        <v>214000</v>
      </c>
      <c r="G91" s="162">
        <v>0</v>
      </c>
      <c r="H91" s="160">
        <f t="shared" si="12"/>
        <v>214000</v>
      </c>
      <c r="I91" s="221" t="s">
        <v>151</v>
      </c>
      <c r="J91" s="203"/>
    </row>
    <row r="92" spans="1:10" s="146" customFormat="1" ht="12" customHeight="1" x14ac:dyDescent="0.15">
      <c r="A92" s="142"/>
      <c r="B92" s="142"/>
      <c r="C92" s="202"/>
      <c r="D92" s="202"/>
      <c r="E92" s="203" t="s">
        <v>229</v>
      </c>
      <c r="F92" s="161">
        <v>350000</v>
      </c>
      <c r="G92" s="162">
        <v>0</v>
      </c>
      <c r="H92" s="160">
        <f t="shared" si="12"/>
        <v>350000</v>
      </c>
      <c r="I92" s="221" t="s">
        <v>98</v>
      </c>
      <c r="J92" s="203"/>
    </row>
    <row r="93" spans="1:10" s="146" customFormat="1" ht="12" customHeight="1" x14ac:dyDescent="0.15">
      <c r="A93" s="142"/>
      <c r="B93" s="142"/>
      <c r="C93" s="202"/>
      <c r="D93" s="202"/>
      <c r="E93" s="203" t="s">
        <v>230</v>
      </c>
      <c r="F93" s="161">
        <v>30000</v>
      </c>
      <c r="G93" s="162">
        <v>0</v>
      </c>
      <c r="H93" s="160">
        <f t="shared" si="12"/>
        <v>30000</v>
      </c>
      <c r="I93" s="221" t="s">
        <v>250</v>
      </c>
      <c r="J93" s="203"/>
    </row>
    <row r="94" spans="1:10" s="146" customFormat="1" ht="12" customHeight="1" x14ac:dyDescent="0.15">
      <c r="A94" s="142"/>
      <c r="B94" s="142"/>
      <c r="C94" s="202"/>
      <c r="D94" s="202"/>
      <c r="E94" s="203" t="s">
        <v>231</v>
      </c>
      <c r="F94" s="171">
        <v>500000</v>
      </c>
      <c r="G94" s="162">
        <v>0</v>
      </c>
      <c r="H94" s="160">
        <f t="shared" si="12"/>
        <v>500000</v>
      </c>
      <c r="I94" s="221" t="s">
        <v>76</v>
      </c>
      <c r="J94" s="203"/>
    </row>
    <row r="95" spans="1:10" s="146" customFormat="1" ht="12" customHeight="1" x14ac:dyDescent="0.15">
      <c r="A95" s="142"/>
      <c r="B95" s="142"/>
      <c r="C95" s="202"/>
      <c r="D95" s="202"/>
      <c r="E95" s="203" t="s">
        <v>234</v>
      </c>
      <c r="F95" s="161">
        <v>58000</v>
      </c>
      <c r="G95" s="162">
        <v>0</v>
      </c>
      <c r="H95" s="160">
        <f t="shared" si="12"/>
        <v>58000</v>
      </c>
      <c r="I95" s="221" t="s">
        <v>132</v>
      </c>
      <c r="J95" s="203"/>
    </row>
    <row r="96" spans="1:10" s="146" customFormat="1" ht="12" customHeight="1" x14ac:dyDescent="0.15">
      <c r="A96" s="142"/>
      <c r="B96" s="142"/>
      <c r="C96" s="202"/>
      <c r="D96" s="202"/>
      <c r="E96" s="203" t="s">
        <v>235</v>
      </c>
      <c r="F96" s="161">
        <v>119000</v>
      </c>
      <c r="G96" s="162">
        <v>0</v>
      </c>
      <c r="H96" s="160">
        <f t="shared" si="12"/>
        <v>119000</v>
      </c>
      <c r="I96" s="221" t="s">
        <v>77</v>
      </c>
      <c r="J96" s="203"/>
    </row>
    <row r="97" spans="1:10" s="146" customFormat="1" ht="12" customHeight="1" x14ac:dyDescent="0.15">
      <c r="A97" s="142"/>
      <c r="B97" s="142"/>
      <c r="C97" s="202"/>
      <c r="D97" s="202"/>
      <c r="E97" s="203" t="s">
        <v>176</v>
      </c>
      <c r="F97" s="171">
        <v>500000</v>
      </c>
      <c r="G97" s="162">
        <v>0</v>
      </c>
      <c r="H97" s="160">
        <f t="shared" si="12"/>
        <v>500000</v>
      </c>
      <c r="I97" s="221" t="s">
        <v>285</v>
      </c>
      <c r="J97" s="203"/>
    </row>
    <row r="98" spans="1:10" s="146" customFormat="1" ht="12" customHeight="1" x14ac:dyDescent="0.15">
      <c r="A98" s="142"/>
      <c r="B98" s="142"/>
      <c r="C98" s="202"/>
      <c r="D98" s="202"/>
      <c r="E98" s="203" t="s">
        <v>232</v>
      </c>
      <c r="F98" s="164">
        <v>1000</v>
      </c>
      <c r="G98" s="162">
        <v>0</v>
      </c>
      <c r="H98" s="160">
        <f t="shared" si="12"/>
        <v>1000</v>
      </c>
      <c r="I98" s="45"/>
      <c r="J98" s="203"/>
    </row>
    <row r="99" spans="1:10" s="146" customFormat="1" ht="12" customHeight="1" x14ac:dyDescent="0.15">
      <c r="A99" s="142"/>
      <c r="B99" s="142"/>
      <c r="C99" s="202"/>
      <c r="D99" s="202"/>
      <c r="E99" s="203" t="s">
        <v>178</v>
      </c>
      <c r="F99" s="173">
        <f>SUM(F76:F98)</f>
        <v>3103000</v>
      </c>
      <c r="G99" s="168">
        <f>SUM(G76:G98)</f>
        <v>0</v>
      </c>
      <c r="H99" s="174">
        <f>SUM(H76:H98)</f>
        <v>3103000</v>
      </c>
      <c r="I99" s="216"/>
      <c r="J99" s="203"/>
    </row>
    <row r="100" spans="1:10" s="146" customFormat="1" ht="12" customHeight="1" x14ac:dyDescent="0.15">
      <c r="A100" s="142"/>
      <c r="B100" s="142"/>
      <c r="C100" s="202"/>
      <c r="D100" s="228" t="s">
        <v>185</v>
      </c>
      <c r="E100" s="229"/>
      <c r="F100" s="176">
        <f>F74+F99</f>
        <v>8640000</v>
      </c>
      <c r="G100" s="177">
        <f>G74+G99</f>
        <v>0</v>
      </c>
      <c r="H100" s="170">
        <f>H74+H99</f>
        <v>8640000</v>
      </c>
      <c r="I100" s="215"/>
      <c r="J100" s="203"/>
    </row>
    <row r="101" spans="1:10" s="146" customFormat="1" ht="12" customHeight="1" x14ac:dyDescent="0.15">
      <c r="A101" s="142"/>
      <c r="B101" s="142"/>
      <c r="C101" s="228" t="s">
        <v>186</v>
      </c>
      <c r="D101" s="228"/>
      <c r="E101" s="229"/>
      <c r="F101" s="178">
        <f>F100+F64</f>
        <v>69328000</v>
      </c>
      <c r="G101" s="177">
        <f>G100+G64</f>
        <v>356000</v>
      </c>
      <c r="H101" s="179">
        <f t="shared" ref="H101" si="13">H100+H64</f>
        <v>69684000</v>
      </c>
      <c r="I101" s="217"/>
      <c r="J101" s="203"/>
    </row>
    <row r="102" spans="1:10" s="146" customFormat="1" ht="12" customHeight="1" x14ac:dyDescent="0.15">
      <c r="A102" s="142"/>
      <c r="B102" s="142"/>
      <c r="C102" s="202"/>
      <c r="D102" s="228" t="s">
        <v>187</v>
      </c>
      <c r="E102" s="229"/>
      <c r="F102" s="178">
        <f>F28-F101</f>
        <v>-1422000</v>
      </c>
      <c r="G102" s="177">
        <f t="shared" ref="G102:H102" si="14">G28-G101</f>
        <v>4000</v>
      </c>
      <c r="H102" s="170">
        <f t="shared" si="14"/>
        <v>-1418000</v>
      </c>
      <c r="I102" s="215" t="s">
        <v>289</v>
      </c>
      <c r="J102" s="203"/>
    </row>
    <row r="103" spans="1:10" s="146" customFormat="1" ht="12" customHeight="1" x14ac:dyDescent="0.15">
      <c r="A103" s="142"/>
      <c r="B103" s="142" t="s">
        <v>188</v>
      </c>
      <c r="C103" s="202"/>
      <c r="D103" s="202"/>
      <c r="E103" s="203"/>
      <c r="F103" s="202"/>
      <c r="G103" s="145"/>
      <c r="H103" s="203"/>
      <c r="I103" s="210"/>
      <c r="J103" s="203"/>
    </row>
    <row r="104" spans="1:10" s="146" customFormat="1" ht="12" customHeight="1" x14ac:dyDescent="0.15">
      <c r="A104" s="142"/>
      <c r="B104" s="142"/>
      <c r="C104" s="202" t="s">
        <v>189</v>
      </c>
      <c r="D104" s="228" t="s">
        <v>236</v>
      </c>
      <c r="E104" s="229"/>
      <c r="F104" s="172">
        <v>1000</v>
      </c>
      <c r="G104" s="164">
        <v>0</v>
      </c>
      <c r="H104" s="169">
        <f t="shared" ref="H104" si="15">SUM(F104:G104)</f>
        <v>1000</v>
      </c>
      <c r="I104" s="223" t="s">
        <v>121</v>
      </c>
      <c r="J104" s="203"/>
    </row>
    <row r="105" spans="1:10" s="146" customFormat="1" ht="12" customHeight="1" x14ac:dyDescent="0.15">
      <c r="A105" s="142"/>
      <c r="B105" s="142"/>
      <c r="C105" s="228" t="s">
        <v>190</v>
      </c>
      <c r="D105" s="228"/>
      <c r="E105" s="229"/>
      <c r="F105" s="178">
        <f>F104</f>
        <v>1000</v>
      </c>
      <c r="G105" s="178">
        <f t="shared" ref="G105:H105" si="16">G104</f>
        <v>0</v>
      </c>
      <c r="H105" s="177">
        <f t="shared" si="16"/>
        <v>1000</v>
      </c>
      <c r="I105" s="212"/>
      <c r="J105" s="203"/>
    </row>
    <row r="106" spans="1:10" s="146" customFormat="1" ht="12" customHeight="1" x14ac:dyDescent="0.15">
      <c r="A106" s="142"/>
      <c r="B106" s="142" t="s">
        <v>191</v>
      </c>
      <c r="C106" s="202"/>
      <c r="D106" s="202"/>
      <c r="E106" s="203"/>
      <c r="F106" s="202"/>
      <c r="G106" s="145"/>
      <c r="H106" s="203"/>
      <c r="I106" s="224"/>
      <c r="J106" s="203"/>
    </row>
    <row r="107" spans="1:10" s="146" customFormat="1" ht="12" customHeight="1" x14ac:dyDescent="0.15">
      <c r="A107" s="142"/>
      <c r="B107" s="142"/>
      <c r="C107" s="202" t="s">
        <v>192</v>
      </c>
      <c r="D107" s="228" t="s">
        <v>195</v>
      </c>
      <c r="E107" s="229"/>
      <c r="F107" s="172">
        <v>70000</v>
      </c>
      <c r="G107" s="164">
        <v>0</v>
      </c>
      <c r="H107" s="169">
        <f t="shared" ref="H107" si="17">SUM(F107:G107)</f>
        <v>70000</v>
      </c>
      <c r="I107" s="223" t="s">
        <v>79</v>
      </c>
      <c r="J107" s="203"/>
    </row>
    <row r="108" spans="1:10" s="146" customFormat="1" ht="12" customHeight="1" x14ac:dyDescent="0.15">
      <c r="A108" s="142"/>
      <c r="B108" s="142"/>
      <c r="C108" s="228" t="s">
        <v>193</v>
      </c>
      <c r="D108" s="228"/>
      <c r="E108" s="229"/>
      <c r="F108" s="178">
        <f>F107</f>
        <v>70000</v>
      </c>
      <c r="G108" s="178">
        <f t="shared" ref="G108:H108" si="18">G107</f>
        <v>0</v>
      </c>
      <c r="H108" s="177">
        <f t="shared" si="18"/>
        <v>70000</v>
      </c>
      <c r="I108" s="218"/>
      <c r="J108" s="203"/>
    </row>
    <row r="109" spans="1:10" s="146" customFormat="1" ht="12" customHeight="1" x14ac:dyDescent="0.15">
      <c r="A109" s="142"/>
      <c r="B109" s="142"/>
      <c r="C109" s="202"/>
      <c r="D109" s="202" t="s">
        <v>194</v>
      </c>
      <c r="E109" s="203"/>
      <c r="F109" s="180">
        <v>4000</v>
      </c>
      <c r="G109" s="181">
        <v>-4000</v>
      </c>
      <c r="H109" s="182">
        <f t="shared" ref="H109:H111" si="19">SUM(F109:G109)</f>
        <v>0</v>
      </c>
      <c r="I109" s="219" t="s">
        <v>286</v>
      </c>
      <c r="J109" s="203"/>
    </row>
    <row r="110" spans="1:10" s="146" customFormat="1" ht="12" customHeight="1" x14ac:dyDescent="0.15">
      <c r="A110" s="142"/>
      <c r="B110" s="142"/>
      <c r="C110" s="202"/>
      <c r="D110" s="202" t="s">
        <v>196</v>
      </c>
      <c r="E110" s="203"/>
      <c r="F110" s="225">
        <v>8726268</v>
      </c>
      <c r="G110" s="185">
        <v>0</v>
      </c>
      <c r="H110" s="179">
        <f t="shared" si="19"/>
        <v>8726268</v>
      </c>
      <c r="I110" s="217"/>
      <c r="J110" s="203"/>
    </row>
    <row r="111" spans="1:10" s="146" customFormat="1" ht="12" customHeight="1" x14ac:dyDescent="0.15">
      <c r="A111" s="142"/>
      <c r="B111" s="149"/>
      <c r="C111" s="150" t="s">
        <v>197</v>
      </c>
      <c r="D111" s="150" t="s">
        <v>198</v>
      </c>
      <c r="E111" s="148"/>
      <c r="F111" s="184">
        <f>F110+F102+F105-F108+F109</f>
        <v>7239268</v>
      </c>
      <c r="G111" s="185">
        <f>G110+G102+G105-G108+G109</f>
        <v>0</v>
      </c>
      <c r="H111" s="179">
        <f t="shared" si="19"/>
        <v>7239268</v>
      </c>
      <c r="I111" s="212"/>
      <c r="J111" s="203"/>
    </row>
    <row r="112" spans="1:10" s="1" customFormat="1" ht="10.5" customHeight="1" x14ac:dyDescent="0.15">
      <c r="A112" s="151"/>
      <c r="B112" s="152"/>
      <c r="C112" s="152"/>
      <c r="D112" s="153"/>
      <c r="E112" s="152"/>
      <c r="F112" s="152"/>
      <c r="G112" s="152"/>
      <c r="H112" s="152"/>
      <c r="I112" s="152"/>
      <c r="J112" s="154"/>
    </row>
    <row r="113" spans="1:10" s="1" customFormat="1" ht="10.5" customHeight="1" x14ac:dyDescent="0.15">
      <c r="A113" s="155"/>
      <c r="B113" s="155"/>
      <c r="C113" s="155"/>
      <c r="D113" s="155"/>
      <c r="E113" s="155"/>
      <c r="F113" s="155"/>
      <c r="G113" s="155"/>
      <c r="H113" s="155"/>
      <c r="I113" s="155"/>
      <c r="J113" s="155"/>
    </row>
    <row r="114" spans="1:10" s="156" customFormat="1" x14ac:dyDescent="0.15"/>
    <row r="115" spans="1:10" s="156" customFormat="1" ht="14.25" x14ac:dyDescent="0.15">
      <c r="H115" s="230"/>
      <c r="I115" s="230"/>
      <c r="J115" s="231"/>
    </row>
    <row r="116" spans="1:10" s="156" customFormat="1" x14ac:dyDescent="0.15"/>
    <row r="117" spans="1:10" s="156" customFormat="1" x14ac:dyDescent="0.15"/>
    <row r="119" spans="1:10" x14ac:dyDescent="0.15">
      <c r="A119" s="157" t="s">
        <v>199</v>
      </c>
    </row>
  </sheetData>
  <mergeCells count="17">
    <mergeCell ref="D102:E102"/>
    <mergeCell ref="A2:J2"/>
    <mergeCell ref="A4:J4"/>
    <mergeCell ref="B8:E8"/>
    <mergeCell ref="C12:E12"/>
    <mergeCell ref="D15:E15"/>
    <mergeCell ref="D27:E27"/>
    <mergeCell ref="D39:E39"/>
    <mergeCell ref="D64:E64"/>
    <mergeCell ref="D75:E75"/>
    <mergeCell ref="D100:E100"/>
    <mergeCell ref="C101:E101"/>
    <mergeCell ref="D104:E104"/>
    <mergeCell ref="C105:E105"/>
    <mergeCell ref="D107:E107"/>
    <mergeCell ref="C108:E108"/>
    <mergeCell ref="H115:J115"/>
  </mergeCells>
  <phoneticPr fontId="2"/>
  <printOptions horizontalCentered="1"/>
  <pageMargins left="0.59055118110236227" right="0.59055118110236227" top="0.59055118110236227" bottom="0.59055118110236227" header="0.11811023622047245" footer="0.31496062992125984"/>
  <pageSetup paperSize="9" firstPageNumber="26" orientation="portrait" useFirstPageNumber="1" r:id="rId1"/>
  <headerFooter alignWithMargins="0">
    <oddHeader>&amp;L&amp;"-,太字"&amp;12第4号議案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B8E5A-CA00-4BD5-9AC3-E6187F523AF5}">
  <dimension ref="A1:M103"/>
  <sheetViews>
    <sheetView view="pageBreakPreview" topLeftCell="B10" zoomScaleNormal="100" zoomScaleSheetLayoutView="100" workbookViewId="0">
      <selection activeCell="F31" sqref="F31"/>
    </sheetView>
  </sheetViews>
  <sheetFormatPr defaultColWidth="9" defaultRowHeight="11.25" x14ac:dyDescent="0.15"/>
  <cols>
    <col min="1" max="1" width="1.75" style="4" customWidth="1"/>
    <col min="2" max="2" width="33.375" style="4" customWidth="1"/>
    <col min="3" max="3" width="14.125" style="4" customWidth="1"/>
    <col min="4" max="4" width="12.5" style="4" customWidth="1"/>
    <col min="5" max="5" width="14.75" style="4" customWidth="1"/>
    <col min="6" max="6" width="18.625" style="4" customWidth="1"/>
    <col min="7" max="7" width="1.5" style="4" customWidth="1"/>
    <col min="8" max="16384" width="9" style="4"/>
  </cols>
  <sheetData>
    <row r="1" spans="1:11" ht="30" customHeight="1" x14ac:dyDescent="0.15">
      <c r="A1" s="2"/>
      <c r="B1" s="242" t="s">
        <v>261</v>
      </c>
      <c r="C1" s="243"/>
      <c r="D1" s="243"/>
      <c r="E1" s="243"/>
      <c r="F1" s="200"/>
      <c r="G1" s="3"/>
    </row>
    <row r="2" spans="1:11" ht="30" customHeight="1" x14ac:dyDescent="0.15">
      <c r="A2" s="5"/>
      <c r="B2" s="244" t="s">
        <v>262</v>
      </c>
      <c r="C2" s="244"/>
      <c r="D2" s="244"/>
      <c r="E2" s="244"/>
      <c r="F2" s="201"/>
      <c r="G2" s="6"/>
    </row>
    <row r="3" spans="1:11" s="1" customFormat="1" ht="20.25" customHeight="1" x14ac:dyDescent="0.15">
      <c r="A3" s="7"/>
      <c r="B3" s="8"/>
      <c r="C3" s="9"/>
      <c r="D3" s="245" t="s">
        <v>1</v>
      </c>
      <c r="E3" s="245"/>
      <c r="F3" s="245"/>
      <c r="G3" s="10"/>
      <c r="H3" s="4"/>
      <c r="I3" s="4"/>
      <c r="J3" s="4"/>
    </row>
    <row r="4" spans="1:11" ht="15" customHeight="1" x14ac:dyDescent="0.15">
      <c r="A4" s="5"/>
      <c r="B4" s="11"/>
      <c r="C4" s="246"/>
      <c r="D4" s="246"/>
      <c r="E4" s="12" t="s">
        <v>2</v>
      </c>
      <c r="F4" s="12"/>
      <c r="G4" s="6"/>
    </row>
    <row r="5" spans="1:11" s="16" customFormat="1" ht="22.5" customHeight="1" x14ac:dyDescent="0.15">
      <c r="A5" s="13"/>
      <c r="B5" s="14" t="s">
        <v>3</v>
      </c>
      <c r="C5" s="14" t="s">
        <v>4</v>
      </c>
      <c r="D5" s="14" t="s">
        <v>5</v>
      </c>
      <c r="E5" s="14" t="s">
        <v>6</v>
      </c>
      <c r="F5" s="14" t="s">
        <v>0</v>
      </c>
      <c r="G5" s="15"/>
    </row>
    <row r="6" spans="1:11" ht="12" x14ac:dyDescent="0.15">
      <c r="A6" s="5"/>
      <c r="B6" s="17" t="s">
        <v>61</v>
      </c>
      <c r="C6" s="18"/>
      <c r="D6" s="18"/>
      <c r="E6" s="19"/>
      <c r="F6" s="19"/>
      <c r="G6" s="6"/>
    </row>
    <row r="7" spans="1:11" ht="14.25" x14ac:dyDescent="0.15">
      <c r="A7" s="5"/>
      <c r="B7" s="32" t="s">
        <v>62</v>
      </c>
      <c r="C7" s="33">
        <f>SUM(C8:C22)-C13-C10</f>
        <v>67906000</v>
      </c>
      <c r="D7" s="33">
        <f>SUM(D8:D22)-D13</f>
        <v>360000</v>
      </c>
      <c r="E7" s="34">
        <f>SUM(C7:D7)</f>
        <v>68266000</v>
      </c>
      <c r="F7" s="35"/>
      <c r="G7" s="6"/>
    </row>
    <row r="8" spans="1:11" ht="13.5" x14ac:dyDescent="0.15">
      <c r="A8" s="5"/>
      <c r="B8" s="36" t="s">
        <v>59</v>
      </c>
      <c r="C8" s="37">
        <f>H8*I8</f>
        <v>85000</v>
      </c>
      <c r="D8" s="38">
        <v>0</v>
      </c>
      <c r="E8" s="37">
        <f>SUM(C8:D8)</f>
        <v>85000</v>
      </c>
      <c r="F8" s="39" t="s">
        <v>83</v>
      </c>
      <c r="G8" s="6"/>
      <c r="H8" s="4">
        <v>1000</v>
      </c>
      <c r="I8" s="4">
        <v>85</v>
      </c>
    </row>
    <row r="9" spans="1:11" ht="17.25" customHeight="1" x14ac:dyDescent="0.15">
      <c r="A9" s="5"/>
      <c r="B9" s="40" t="s">
        <v>7</v>
      </c>
      <c r="C9" s="37">
        <f>H9*I9*J9+300000-90000-30000</f>
        <v>630000</v>
      </c>
      <c r="D9" s="41">
        <v>0</v>
      </c>
      <c r="E9" s="37">
        <f t="shared" ref="E9:E24" si="0">SUM(C9:D9)</f>
        <v>630000</v>
      </c>
      <c r="F9" s="39" t="s">
        <v>145</v>
      </c>
      <c r="G9" s="6"/>
      <c r="H9" s="4">
        <v>3000</v>
      </c>
      <c r="I9" s="4">
        <v>150</v>
      </c>
      <c r="J9" s="4">
        <v>1</v>
      </c>
    </row>
    <row r="10" spans="1:11" ht="16.5" customHeight="1" x14ac:dyDescent="0.15">
      <c r="A10" s="5"/>
      <c r="B10" s="43" t="s">
        <v>8</v>
      </c>
      <c r="C10" s="37">
        <f>SUM(C11:C12)</f>
        <v>451000</v>
      </c>
      <c r="D10" s="41">
        <v>0</v>
      </c>
      <c r="E10" s="37">
        <f>SUM(C10:D10)</f>
        <v>451000</v>
      </c>
      <c r="F10" s="42"/>
      <c r="G10" s="6"/>
    </row>
    <row r="11" spans="1:11" ht="16.5" customHeight="1" x14ac:dyDescent="0.15">
      <c r="A11" s="5"/>
      <c r="B11" s="91" t="s">
        <v>84</v>
      </c>
      <c r="C11" s="84">
        <v>450000</v>
      </c>
      <c r="D11" s="85">
        <v>0</v>
      </c>
      <c r="E11" s="84">
        <f t="shared" ref="E11:E12" si="1">SUM(C11:D11)</f>
        <v>450000</v>
      </c>
      <c r="F11" s="86" t="s">
        <v>131</v>
      </c>
      <c r="G11" s="6"/>
    </row>
    <row r="12" spans="1:11" ht="16.5" customHeight="1" x14ac:dyDescent="0.15">
      <c r="A12" s="5"/>
      <c r="B12" s="87" t="s">
        <v>85</v>
      </c>
      <c r="C12" s="88">
        <v>1000</v>
      </c>
      <c r="D12" s="89">
        <v>0</v>
      </c>
      <c r="E12" s="88">
        <f t="shared" si="1"/>
        <v>1000</v>
      </c>
      <c r="F12" s="90" t="s">
        <v>243</v>
      </c>
      <c r="G12" s="6"/>
    </row>
    <row r="13" spans="1:11" ht="13.5" x14ac:dyDescent="0.15">
      <c r="A13" s="5"/>
      <c r="B13" s="43" t="s">
        <v>9</v>
      </c>
      <c r="C13" s="44">
        <f>SUM(C14:C20)</f>
        <v>66718000</v>
      </c>
      <c r="D13" s="41">
        <v>0</v>
      </c>
      <c r="E13" s="37">
        <f t="shared" si="0"/>
        <v>66718000</v>
      </c>
      <c r="F13" s="39"/>
      <c r="G13" s="6"/>
    </row>
    <row r="14" spans="1:11" ht="13.5" x14ac:dyDescent="0.15">
      <c r="A14" s="5"/>
      <c r="B14" s="20" t="s">
        <v>244</v>
      </c>
      <c r="C14" s="21">
        <v>100000</v>
      </c>
      <c r="D14" s="22"/>
      <c r="E14" s="23">
        <f t="shared" si="0"/>
        <v>100000</v>
      </c>
      <c r="F14" s="45"/>
      <c r="G14" s="6"/>
    </row>
    <row r="15" spans="1:11" ht="13.5" x14ac:dyDescent="0.15">
      <c r="A15" s="5"/>
      <c r="B15" s="46" t="s">
        <v>112</v>
      </c>
      <c r="C15" s="21">
        <f>ROUNDDOWN(H15*I15*J15,-3)</f>
        <v>660000</v>
      </c>
      <c r="D15" s="22">
        <v>0</v>
      </c>
      <c r="E15" s="23">
        <f t="shared" si="0"/>
        <v>660000</v>
      </c>
      <c r="F15" s="45" t="s">
        <v>256</v>
      </c>
      <c r="G15" s="6"/>
      <c r="H15" s="4">
        <v>2750</v>
      </c>
      <c r="I15" s="4">
        <v>20</v>
      </c>
      <c r="J15" s="4">
        <v>12</v>
      </c>
      <c r="K15" s="4">
        <f>100000/1700</f>
        <v>58.823529411764703</v>
      </c>
    </row>
    <row r="16" spans="1:11" ht="13.5" x14ac:dyDescent="0.15">
      <c r="A16" s="5"/>
      <c r="B16" s="20" t="s">
        <v>11</v>
      </c>
      <c r="C16" s="21">
        <f>ROUNDDOWN(H16*I16*J16,-3)+ROUNDDOWN(K16*L16*M16,-3)+ROUNDDOWN(N16*O16*P16,-3)</f>
        <v>31200000</v>
      </c>
      <c r="D16" s="22">
        <v>0</v>
      </c>
      <c r="E16" s="23">
        <f t="shared" si="0"/>
        <v>31200000</v>
      </c>
      <c r="F16" s="45" t="s">
        <v>257</v>
      </c>
      <c r="G16" s="6"/>
      <c r="H16" s="4">
        <v>4000</v>
      </c>
      <c r="I16" s="4">
        <v>650</v>
      </c>
      <c r="J16" s="4">
        <v>12</v>
      </c>
    </row>
    <row r="17" spans="1:13" ht="16.5" customHeight="1" x14ac:dyDescent="0.15">
      <c r="A17" s="5"/>
      <c r="B17" s="46" t="s">
        <v>64</v>
      </c>
      <c r="C17" s="21">
        <f t="shared" ref="C17:C20" si="2">ROUNDDOWN(H17*I17*J17,-3)</f>
        <v>12600000</v>
      </c>
      <c r="D17" s="22">
        <v>0</v>
      </c>
      <c r="E17" s="23">
        <f t="shared" si="0"/>
        <v>12600000</v>
      </c>
      <c r="F17" s="45" t="s">
        <v>260</v>
      </c>
      <c r="G17" s="6"/>
      <c r="H17" s="4">
        <v>3500</v>
      </c>
      <c r="I17" s="4">
        <v>300</v>
      </c>
      <c r="J17" s="4">
        <v>12</v>
      </c>
    </row>
    <row r="18" spans="1:13" ht="13.5" x14ac:dyDescent="0.15">
      <c r="A18" s="5"/>
      <c r="B18" s="20" t="s">
        <v>12</v>
      </c>
      <c r="C18" s="21">
        <f t="shared" si="2"/>
        <v>2880000</v>
      </c>
      <c r="D18" s="22">
        <v>0</v>
      </c>
      <c r="E18" s="23">
        <f t="shared" si="0"/>
        <v>2880000</v>
      </c>
      <c r="F18" s="45" t="s">
        <v>253</v>
      </c>
      <c r="G18" s="6"/>
      <c r="H18" s="4">
        <v>2000</v>
      </c>
      <c r="I18" s="4">
        <v>120</v>
      </c>
      <c r="J18" s="4">
        <v>12</v>
      </c>
    </row>
    <row r="19" spans="1:13" ht="13.5" x14ac:dyDescent="0.15">
      <c r="A19" s="5"/>
      <c r="B19" s="20" t="s">
        <v>255</v>
      </c>
      <c r="C19" s="21">
        <f>ROUNDDOWN(H19*I19*J19,-3)</f>
        <v>8478000</v>
      </c>
      <c r="D19" s="22">
        <v>0</v>
      </c>
      <c r="E19" s="23">
        <f t="shared" si="0"/>
        <v>8478000</v>
      </c>
      <c r="F19" s="45" t="s">
        <v>259</v>
      </c>
      <c r="G19" s="6"/>
      <c r="H19" s="4">
        <v>7850</v>
      </c>
      <c r="I19" s="4">
        <v>90</v>
      </c>
      <c r="J19" s="4">
        <v>12</v>
      </c>
      <c r="M19" s="4">
        <f>1400*12</f>
        <v>16800</v>
      </c>
    </row>
    <row r="20" spans="1:13" ht="13.5" x14ac:dyDescent="0.15">
      <c r="A20" s="5"/>
      <c r="B20" s="20" t="s">
        <v>13</v>
      </c>
      <c r="C20" s="21">
        <f t="shared" si="2"/>
        <v>10800000</v>
      </c>
      <c r="D20" s="22">
        <v>0</v>
      </c>
      <c r="E20" s="23">
        <f t="shared" si="0"/>
        <v>10800000</v>
      </c>
      <c r="F20" s="47" t="s">
        <v>258</v>
      </c>
      <c r="G20" s="6"/>
      <c r="H20" s="4">
        <v>10000</v>
      </c>
      <c r="I20" s="4">
        <v>90</v>
      </c>
      <c r="J20" s="4">
        <v>12</v>
      </c>
    </row>
    <row r="21" spans="1:13" ht="13.5" x14ac:dyDescent="0.15">
      <c r="A21" s="5"/>
      <c r="B21" s="20" t="s">
        <v>14</v>
      </c>
      <c r="C21" s="22">
        <v>0</v>
      </c>
      <c r="D21" s="21">
        <v>360000</v>
      </c>
      <c r="E21" s="23">
        <f t="shared" si="0"/>
        <v>360000</v>
      </c>
      <c r="F21" s="45" t="s">
        <v>246</v>
      </c>
      <c r="G21" s="6"/>
    </row>
    <row r="22" spans="1:13" ht="13.5" x14ac:dyDescent="0.15">
      <c r="A22" s="5"/>
      <c r="B22" s="43" t="s">
        <v>15</v>
      </c>
      <c r="C22" s="44">
        <f>SUM(C23:C24)</f>
        <v>22000</v>
      </c>
      <c r="D22" s="44">
        <f>SUM(D23:D24)</f>
        <v>0</v>
      </c>
      <c r="E22" s="37">
        <f t="shared" si="0"/>
        <v>22000</v>
      </c>
      <c r="F22" s="39"/>
      <c r="G22" s="6"/>
    </row>
    <row r="23" spans="1:13" ht="13.5" x14ac:dyDescent="0.15">
      <c r="A23" s="5"/>
      <c r="B23" s="20" t="s">
        <v>16</v>
      </c>
      <c r="C23" s="21">
        <v>2000</v>
      </c>
      <c r="D23" s="22">
        <v>0</v>
      </c>
      <c r="E23" s="23">
        <f t="shared" si="0"/>
        <v>2000</v>
      </c>
      <c r="F23" s="45"/>
      <c r="G23" s="6"/>
    </row>
    <row r="24" spans="1:13" ht="13.5" x14ac:dyDescent="0.15">
      <c r="A24" s="5"/>
      <c r="B24" s="48" t="s">
        <v>17</v>
      </c>
      <c r="C24" s="49">
        <v>20000</v>
      </c>
      <c r="D24" s="50">
        <v>0</v>
      </c>
      <c r="E24" s="51">
        <f t="shared" si="0"/>
        <v>20000</v>
      </c>
      <c r="F24" s="52"/>
      <c r="G24" s="6"/>
    </row>
    <row r="25" spans="1:13" ht="14.25" x14ac:dyDescent="0.15">
      <c r="A25" s="5"/>
      <c r="B25" s="53" t="s">
        <v>65</v>
      </c>
      <c r="C25" s="33">
        <f>C26+C58</f>
        <v>69228000</v>
      </c>
      <c r="D25" s="33">
        <f>D26+D58</f>
        <v>350000</v>
      </c>
      <c r="E25" s="54">
        <f>E26+E58</f>
        <v>69578000</v>
      </c>
      <c r="F25" s="54"/>
      <c r="G25" s="6"/>
    </row>
    <row r="26" spans="1:13" ht="13.5" x14ac:dyDescent="0.15">
      <c r="A26" s="5"/>
      <c r="B26" s="55" t="s">
        <v>66</v>
      </c>
      <c r="C26" s="56">
        <f>C34+C27</f>
        <v>60738000</v>
      </c>
      <c r="D26" s="56">
        <f t="shared" ref="D26:E26" si="3">D34+D27</f>
        <v>350000</v>
      </c>
      <c r="E26" s="57">
        <f t="shared" si="3"/>
        <v>61088000</v>
      </c>
      <c r="F26" s="57"/>
      <c r="G26" s="6"/>
    </row>
    <row r="27" spans="1:13" ht="13.5" x14ac:dyDescent="0.15">
      <c r="A27" s="5"/>
      <c r="B27" s="58" t="s">
        <v>18</v>
      </c>
      <c r="C27" s="59">
        <f>SUM(C28:C33)</f>
        <v>51943000</v>
      </c>
      <c r="D27" s="59">
        <f t="shared" ref="D27:E27" si="4">SUM(D28:D33)</f>
        <v>78000</v>
      </c>
      <c r="E27" s="59">
        <f t="shared" si="4"/>
        <v>52021000</v>
      </c>
      <c r="F27" s="61"/>
      <c r="G27" s="6"/>
    </row>
    <row r="28" spans="1:13" ht="13.5" x14ac:dyDescent="0.15">
      <c r="A28" s="5"/>
      <c r="B28" s="62" t="s">
        <v>19</v>
      </c>
      <c r="C28" s="21">
        <f t="shared" ref="C28:C33" si="5">ROUNDDOWN(H28*I28*J28,-3)</f>
        <v>39516000</v>
      </c>
      <c r="D28" s="63">
        <v>78000</v>
      </c>
      <c r="E28" s="64">
        <f t="shared" ref="E28:E89" si="6">SUM(C28:D28)</f>
        <v>39594000</v>
      </c>
      <c r="F28" s="67" t="s">
        <v>122</v>
      </c>
      <c r="G28" s="6"/>
      <c r="H28" s="4">
        <v>3293000</v>
      </c>
      <c r="I28" s="4">
        <v>1</v>
      </c>
      <c r="J28" s="4">
        <v>12</v>
      </c>
    </row>
    <row r="29" spans="1:13" ht="13.5" x14ac:dyDescent="0.15">
      <c r="A29" s="5"/>
      <c r="B29" s="62" t="s">
        <v>20</v>
      </c>
      <c r="C29" s="21">
        <f t="shared" si="5"/>
        <v>6000000</v>
      </c>
      <c r="D29" s="22">
        <v>0</v>
      </c>
      <c r="E29" s="64">
        <f t="shared" si="6"/>
        <v>6000000</v>
      </c>
      <c r="F29" s="67" t="s">
        <v>97</v>
      </c>
      <c r="G29" s="6"/>
      <c r="H29" s="102">
        <v>6000000</v>
      </c>
      <c r="I29" s="4">
        <v>1</v>
      </c>
      <c r="J29" s="4">
        <v>1</v>
      </c>
      <c r="K29" s="4" t="s">
        <v>138</v>
      </c>
    </row>
    <row r="30" spans="1:13" ht="13.5" x14ac:dyDescent="0.15">
      <c r="A30" s="5"/>
      <c r="B30" s="62" t="s">
        <v>21</v>
      </c>
      <c r="C30" s="21">
        <f t="shared" si="5"/>
        <v>3553000</v>
      </c>
      <c r="D30" s="22">
        <v>0</v>
      </c>
      <c r="E30" s="64">
        <f t="shared" si="6"/>
        <v>3553000</v>
      </c>
      <c r="F30" s="67" t="s">
        <v>67</v>
      </c>
      <c r="G30" s="6"/>
      <c r="H30" s="4">
        <v>3553000</v>
      </c>
      <c r="I30" s="4">
        <v>1</v>
      </c>
      <c r="J30" s="4">
        <v>1</v>
      </c>
      <c r="K30" s="4" t="s">
        <v>138</v>
      </c>
    </row>
    <row r="31" spans="1:13" ht="13.5" x14ac:dyDescent="0.15">
      <c r="A31" s="5"/>
      <c r="B31" s="62" t="s">
        <v>22</v>
      </c>
      <c r="C31" s="21">
        <f t="shared" si="5"/>
        <v>420000</v>
      </c>
      <c r="D31" s="22">
        <v>0</v>
      </c>
      <c r="E31" s="64">
        <f t="shared" si="6"/>
        <v>420000</v>
      </c>
      <c r="F31" s="67" t="s">
        <v>123</v>
      </c>
      <c r="G31" s="6"/>
      <c r="H31" s="4">
        <v>35000</v>
      </c>
      <c r="I31" s="4">
        <v>1</v>
      </c>
      <c r="J31" s="4">
        <v>12</v>
      </c>
    </row>
    <row r="32" spans="1:13" ht="13.5" x14ac:dyDescent="0.15">
      <c r="A32" s="5"/>
      <c r="B32" s="62" t="s">
        <v>23</v>
      </c>
      <c r="C32" s="21">
        <f t="shared" si="5"/>
        <v>440000</v>
      </c>
      <c r="D32" s="22">
        <v>0</v>
      </c>
      <c r="E32" s="64">
        <f t="shared" si="6"/>
        <v>440000</v>
      </c>
      <c r="F32" s="109" t="s">
        <v>139</v>
      </c>
      <c r="G32" s="6"/>
      <c r="H32" s="4">
        <v>36715</v>
      </c>
      <c r="I32" s="4">
        <v>1</v>
      </c>
      <c r="J32" s="4">
        <v>12</v>
      </c>
    </row>
    <row r="33" spans="1:11" ht="13.5" x14ac:dyDescent="0.15">
      <c r="A33" s="5"/>
      <c r="B33" s="20" t="s">
        <v>44</v>
      </c>
      <c r="C33" s="21">
        <f t="shared" si="5"/>
        <v>2014000</v>
      </c>
      <c r="D33" s="22">
        <v>0</v>
      </c>
      <c r="E33" s="23">
        <f>SUM(C33:D33)</f>
        <v>2014000</v>
      </c>
      <c r="F33" s="47" t="s">
        <v>69</v>
      </c>
      <c r="G33" s="6"/>
      <c r="H33" s="4">
        <v>167885</v>
      </c>
      <c r="I33" s="4">
        <v>1</v>
      </c>
      <c r="J33" s="4">
        <v>12</v>
      </c>
      <c r="K33" s="4" t="s">
        <v>138</v>
      </c>
    </row>
    <row r="34" spans="1:11" ht="13.5" x14ac:dyDescent="0.15">
      <c r="A34" s="5"/>
      <c r="B34" s="24" t="s">
        <v>24</v>
      </c>
      <c r="C34" s="59">
        <f>SUM(C35:C57)</f>
        <v>8795000</v>
      </c>
      <c r="D34" s="59">
        <f>SUM(D35:D57)</f>
        <v>272000</v>
      </c>
      <c r="E34" s="60">
        <f>SUM(E35:E57)</f>
        <v>9067000</v>
      </c>
      <c r="F34" s="61"/>
      <c r="G34" s="6"/>
    </row>
    <row r="35" spans="1:11" ht="13.5" x14ac:dyDescent="0.15">
      <c r="A35" s="5"/>
      <c r="B35" s="20" t="s">
        <v>25</v>
      </c>
      <c r="C35" s="21">
        <f>H35*I35*J35</f>
        <v>360000</v>
      </c>
      <c r="D35" s="22">
        <v>0</v>
      </c>
      <c r="E35" s="23">
        <f t="shared" si="6"/>
        <v>360000</v>
      </c>
      <c r="F35" s="47" t="s">
        <v>93</v>
      </c>
      <c r="G35" s="6"/>
      <c r="H35" s="4">
        <v>30000</v>
      </c>
      <c r="I35" s="4">
        <v>1</v>
      </c>
      <c r="J35" s="4">
        <v>12</v>
      </c>
    </row>
    <row r="36" spans="1:11" ht="13.5" x14ac:dyDescent="0.15">
      <c r="A36" s="5"/>
      <c r="B36" s="20" t="s">
        <v>26</v>
      </c>
      <c r="C36" s="21">
        <f t="shared" ref="C36:C37" si="7">H36*I36*J36</f>
        <v>120000</v>
      </c>
      <c r="D36" s="22">
        <v>0</v>
      </c>
      <c r="E36" s="23">
        <f t="shared" si="6"/>
        <v>120000</v>
      </c>
      <c r="F36" s="47" t="s">
        <v>99</v>
      </c>
      <c r="G36" s="6"/>
      <c r="H36" s="4">
        <v>10000</v>
      </c>
      <c r="I36" s="4">
        <v>1</v>
      </c>
      <c r="J36" s="4">
        <v>12</v>
      </c>
    </row>
    <row r="37" spans="1:11" ht="13.5" x14ac:dyDescent="0.15">
      <c r="A37" s="5"/>
      <c r="B37" s="20" t="s">
        <v>27</v>
      </c>
      <c r="C37" s="21">
        <f t="shared" si="7"/>
        <v>120000</v>
      </c>
      <c r="D37" s="22">
        <v>0</v>
      </c>
      <c r="E37" s="23">
        <f t="shared" si="6"/>
        <v>120000</v>
      </c>
      <c r="F37" s="47" t="s">
        <v>99</v>
      </c>
      <c r="G37" s="6"/>
      <c r="H37" s="4">
        <v>10000</v>
      </c>
      <c r="I37" s="4">
        <v>1</v>
      </c>
      <c r="J37" s="4">
        <v>12</v>
      </c>
    </row>
    <row r="38" spans="1:11" ht="13.5" x14ac:dyDescent="0.15">
      <c r="A38" s="5"/>
      <c r="B38" s="20" t="s">
        <v>28</v>
      </c>
      <c r="C38" s="21">
        <f t="shared" ref="C38:C56" si="8">ROUNDDOWN(H38*I38*J38,-3)</f>
        <v>245000</v>
      </c>
      <c r="D38" s="22">
        <v>0</v>
      </c>
      <c r="E38" s="23">
        <f t="shared" si="6"/>
        <v>245000</v>
      </c>
      <c r="F38" s="47" t="s">
        <v>109</v>
      </c>
      <c r="G38" s="6"/>
      <c r="H38" s="4">
        <v>245006</v>
      </c>
      <c r="I38" s="4">
        <v>1</v>
      </c>
      <c r="J38" s="4">
        <v>1</v>
      </c>
    </row>
    <row r="39" spans="1:11" ht="13.5" x14ac:dyDescent="0.15">
      <c r="A39" s="5"/>
      <c r="B39" s="20" t="s">
        <v>29</v>
      </c>
      <c r="C39" s="21">
        <f t="shared" si="8"/>
        <v>615000</v>
      </c>
      <c r="D39" s="21">
        <v>9000</v>
      </c>
      <c r="E39" s="23">
        <f t="shared" si="6"/>
        <v>624000</v>
      </c>
      <c r="F39" s="47" t="s">
        <v>100</v>
      </c>
      <c r="G39" s="6"/>
      <c r="H39" s="4">
        <v>615329</v>
      </c>
      <c r="I39" s="4">
        <v>1</v>
      </c>
      <c r="J39" s="4">
        <v>1</v>
      </c>
    </row>
    <row r="40" spans="1:11" ht="13.5" x14ac:dyDescent="0.15">
      <c r="A40" s="5"/>
      <c r="B40" s="20" t="s">
        <v>30</v>
      </c>
      <c r="C40" s="21">
        <f t="shared" si="8"/>
        <v>100000</v>
      </c>
      <c r="D40" s="22">
        <v>0</v>
      </c>
      <c r="E40" s="23">
        <f t="shared" si="6"/>
        <v>100000</v>
      </c>
      <c r="F40" s="47" t="s">
        <v>101</v>
      </c>
      <c r="G40" s="6"/>
      <c r="H40" s="4">
        <v>100000</v>
      </c>
      <c r="I40" s="4">
        <v>1</v>
      </c>
      <c r="J40" s="4">
        <v>1</v>
      </c>
    </row>
    <row r="41" spans="1:11" ht="13.5" x14ac:dyDescent="0.15">
      <c r="A41" s="5"/>
      <c r="B41" s="20" t="s">
        <v>31</v>
      </c>
      <c r="C41" s="21">
        <f t="shared" si="8"/>
        <v>100000</v>
      </c>
      <c r="D41" s="22">
        <v>0</v>
      </c>
      <c r="E41" s="23">
        <f t="shared" si="6"/>
        <v>100000</v>
      </c>
      <c r="F41" s="47"/>
      <c r="G41" s="6"/>
      <c r="H41" s="4">
        <v>100000</v>
      </c>
      <c r="I41" s="4">
        <v>1</v>
      </c>
      <c r="J41" s="4">
        <v>1</v>
      </c>
    </row>
    <row r="42" spans="1:11" ht="13.5" x14ac:dyDescent="0.15">
      <c r="A42" s="5"/>
      <c r="B42" s="20" t="s">
        <v>32</v>
      </c>
      <c r="C42" s="21">
        <f t="shared" si="8"/>
        <v>445000</v>
      </c>
      <c r="D42" s="63">
        <v>3000</v>
      </c>
      <c r="E42" s="23">
        <f t="shared" si="6"/>
        <v>448000</v>
      </c>
      <c r="F42" s="47" t="s">
        <v>102</v>
      </c>
      <c r="G42" s="6"/>
      <c r="H42" s="4">
        <v>445820</v>
      </c>
      <c r="I42" s="4">
        <v>1</v>
      </c>
      <c r="J42" s="4">
        <v>1</v>
      </c>
    </row>
    <row r="43" spans="1:11" ht="13.5" x14ac:dyDescent="0.15">
      <c r="A43" s="5"/>
      <c r="B43" s="20" t="s">
        <v>33</v>
      </c>
      <c r="C43" s="21">
        <f t="shared" si="8"/>
        <v>250000</v>
      </c>
      <c r="D43" s="22">
        <v>0</v>
      </c>
      <c r="E43" s="23">
        <f t="shared" si="6"/>
        <v>250000</v>
      </c>
      <c r="F43" s="47" t="s">
        <v>121</v>
      </c>
      <c r="G43" s="6"/>
      <c r="H43" s="4">
        <v>250000</v>
      </c>
      <c r="I43" s="4">
        <v>1</v>
      </c>
      <c r="J43" s="4">
        <v>1</v>
      </c>
    </row>
    <row r="44" spans="1:11" ht="13.5" x14ac:dyDescent="0.15">
      <c r="A44" s="5"/>
      <c r="B44" s="20" t="s">
        <v>34</v>
      </c>
      <c r="C44" s="21">
        <f t="shared" si="8"/>
        <v>17000</v>
      </c>
      <c r="D44" s="22">
        <v>0</v>
      </c>
      <c r="E44" s="23">
        <f t="shared" si="6"/>
        <v>17000</v>
      </c>
      <c r="F44" s="47" t="s">
        <v>103</v>
      </c>
      <c r="G44" s="6"/>
      <c r="H44" s="4">
        <v>17439</v>
      </c>
      <c r="I44" s="4">
        <v>1</v>
      </c>
      <c r="J44" s="4">
        <v>1</v>
      </c>
    </row>
    <row r="45" spans="1:11" ht="13.5" x14ac:dyDescent="0.15">
      <c r="A45" s="5"/>
      <c r="B45" s="20" t="s">
        <v>35</v>
      </c>
      <c r="C45" s="21">
        <f t="shared" si="8"/>
        <v>133000</v>
      </c>
      <c r="D45" s="22">
        <v>0</v>
      </c>
      <c r="E45" s="23">
        <f t="shared" si="6"/>
        <v>133000</v>
      </c>
      <c r="F45" s="47" t="s">
        <v>94</v>
      </c>
      <c r="G45" s="6"/>
      <c r="H45" s="4">
        <v>133780</v>
      </c>
      <c r="I45" s="4">
        <v>1</v>
      </c>
      <c r="J45" s="4">
        <v>1</v>
      </c>
    </row>
    <row r="46" spans="1:11" ht="13.5" x14ac:dyDescent="0.15">
      <c r="A46" s="5"/>
      <c r="B46" s="20" t="s">
        <v>36</v>
      </c>
      <c r="C46" s="21">
        <f t="shared" si="8"/>
        <v>352000</v>
      </c>
      <c r="D46" s="63">
        <v>3000</v>
      </c>
      <c r="E46" s="23">
        <f t="shared" si="6"/>
        <v>355000</v>
      </c>
      <c r="F46" s="47" t="s">
        <v>104</v>
      </c>
      <c r="G46" s="6"/>
      <c r="H46" s="4">
        <v>352924</v>
      </c>
      <c r="I46" s="4">
        <v>1</v>
      </c>
      <c r="J46" s="4">
        <v>1</v>
      </c>
    </row>
    <row r="47" spans="1:11" ht="13.5" x14ac:dyDescent="0.15">
      <c r="A47" s="5"/>
      <c r="B47" s="20" t="s">
        <v>37</v>
      </c>
      <c r="C47" s="21">
        <f t="shared" si="8"/>
        <v>60000</v>
      </c>
      <c r="D47" s="63">
        <v>0</v>
      </c>
      <c r="E47" s="23">
        <f t="shared" si="6"/>
        <v>60000</v>
      </c>
      <c r="F47" s="47" t="s">
        <v>95</v>
      </c>
      <c r="G47" s="6"/>
      <c r="H47" s="4">
        <v>10000</v>
      </c>
      <c r="I47" s="4">
        <v>1</v>
      </c>
      <c r="J47" s="4">
        <v>6</v>
      </c>
    </row>
    <row r="48" spans="1:11" ht="13.5" x14ac:dyDescent="0.15">
      <c r="A48" s="5"/>
      <c r="B48" s="20" t="s">
        <v>38</v>
      </c>
      <c r="C48" s="21">
        <f t="shared" si="8"/>
        <v>521000</v>
      </c>
      <c r="D48" s="63">
        <v>3000</v>
      </c>
      <c r="E48" s="23">
        <f t="shared" si="6"/>
        <v>524000</v>
      </c>
      <c r="F48" s="47" t="s">
        <v>68</v>
      </c>
      <c r="G48" s="6"/>
      <c r="H48" s="4">
        <v>43436</v>
      </c>
      <c r="I48" s="4">
        <v>1</v>
      </c>
      <c r="J48" s="4">
        <v>12</v>
      </c>
      <c r="K48" s="4">
        <v>400000</v>
      </c>
    </row>
    <row r="49" spans="1:11" ht="13.5" x14ac:dyDescent="0.15">
      <c r="A49" s="5"/>
      <c r="B49" s="20" t="s">
        <v>39</v>
      </c>
      <c r="C49" s="21">
        <f t="shared" si="8"/>
        <v>523000</v>
      </c>
      <c r="D49" s="63">
        <v>3000</v>
      </c>
      <c r="E49" s="23">
        <f t="shared" si="6"/>
        <v>526000</v>
      </c>
      <c r="F49" s="47" t="s">
        <v>105</v>
      </c>
      <c r="G49" s="6"/>
      <c r="H49" s="4">
        <v>523000</v>
      </c>
      <c r="I49" s="4">
        <v>1</v>
      </c>
      <c r="J49" s="4">
        <v>1</v>
      </c>
    </row>
    <row r="50" spans="1:11" ht="13.5" x14ac:dyDescent="0.15">
      <c r="A50" s="5"/>
      <c r="B50" s="20" t="s">
        <v>40</v>
      </c>
      <c r="C50" s="21">
        <f>ROUNDDOWN(H50*I50*J50,-3)-500000</f>
        <v>2794000</v>
      </c>
      <c r="D50" s="63">
        <v>6000</v>
      </c>
      <c r="E50" s="23">
        <f t="shared" si="6"/>
        <v>2800000</v>
      </c>
      <c r="F50" s="47" t="s">
        <v>106</v>
      </c>
      <c r="G50" s="6"/>
      <c r="H50" s="4">
        <f>305000-30500</f>
        <v>274500</v>
      </c>
      <c r="I50" s="4">
        <v>1</v>
      </c>
      <c r="J50" s="4">
        <v>12</v>
      </c>
    </row>
    <row r="51" spans="1:11" ht="13.5" x14ac:dyDescent="0.15">
      <c r="A51" s="5"/>
      <c r="B51" s="20" t="s">
        <v>41</v>
      </c>
      <c r="C51" s="21">
        <f t="shared" si="8"/>
        <v>1680000</v>
      </c>
      <c r="D51" s="63">
        <v>0</v>
      </c>
      <c r="E51" s="23">
        <f t="shared" si="6"/>
        <v>1680000</v>
      </c>
      <c r="F51" s="47" t="s">
        <v>247</v>
      </c>
      <c r="G51" s="6"/>
      <c r="H51" s="4">
        <v>140000</v>
      </c>
      <c r="I51" s="4">
        <v>1</v>
      </c>
      <c r="J51" s="4">
        <v>12</v>
      </c>
    </row>
    <row r="52" spans="1:11" ht="13.5" x14ac:dyDescent="0.15">
      <c r="A52" s="5"/>
      <c r="B52" s="20" t="s">
        <v>254</v>
      </c>
      <c r="C52" s="21">
        <v>300000</v>
      </c>
      <c r="D52" s="22"/>
      <c r="E52" s="23">
        <f t="shared" ref="E52" si="9">SUM(C52:D52)</f>
        <v>300000</v>
      </c>
      <c r="F52" s="45"/>
      <c r="G52" s="6"/>
    </row>
    <row r="53" spans="1:11" ht="13.5" x14ac:dyDescent="0.15">
      <c r="A53" s="5"/>
      <c r="B53" s="20" t="s">
        <v>42</v>
      </c>
      <c r="C53" s="21">
        <f t="shared" si="8"/>
        <v>1000</v>
      </c>
      <c r="D53" s="22">
        <v>0</v>
      </c>
      <c r="E53" s="23">
        <f t="shared" si="6"/>
        <v>1000</v>
      </c>
      <c r="F53" s="47" t="s">
        <v>108</v>
      </c>
      <c r="G53" s="6"/>
      <c r="H53" s="4">
        <v>1000</v>
      </c>
      <c r="I53" s="4">
        <v>1</v>
      </c>
      <c r="J53" s="4">
        <v>1</v>
      </c>
    </row>
    <row r="54" spans="1:11" ht="13.5" x14ac:dyDescent="0.15">
      <c r="A54" s="5"/>
      <c r="B54" s="20" t="s">
        <v>50</v>
      </c>
      <c r="C54" s="21">
        <f t="shared" si="8"/>
        <v>23000</v>
      </c>
      <c r="D54" s="22">
        <v>0</v>
      </c>
      <c r="E54" s="23">
        <f t="shared" si="6"/>
        <v>23000</v>
      </c>
      <c r="F54" s="47" t="s">
        <v>96</v>
      </c>
      <c r="G54" s="6"/>
      <c r="H54" s="4">
        <v>23000</v>
      </c>
      <c r="I54" s="4">
        <v>1</v>
      </c>
      <c r="J54" s="4">
        <v>1</v>
      </c>
    </row>
    <row r="55" spans="1:11" ht="13.5" x14ac:dyDescent="0.15">
      <c r="A55" s="5"/>
      <c r="B55" s="20" t="s">
        <v>43</v>
      </c>
      <c r="C55" s="21">
        <f t="shared" si="8"/>
        <v>24000</v>
      </c>
      <c r="D55" s="21">
        <v>5000</v>
      </c>
      <c r="E55" s="23">
        <f t="shared" si="6"/>
        <v>29000</v>
      </c>
      <c r="F55" s="47"/>
      <c r="G55" s="6"/>
      <c r="H55" s="4">
        <v>2000</v>
      </c>
      <c r="I55" s="4">
        <v>1</v>
      </c>
      <c r="J55" s="4">
        <v>12</v>
      </c>
    </row>
    <row r="56" spans="1:11" ht="13.5" x14ac:dyDescent="0.15">
      <c r="A56" s="5"/>
      <c r="B56" s="20" t="s">
        <v>46</v>
      </c>
      <c r="C56" s="21">
        <f t="shared" si="8"/>
        <v>12000</v>
      </c>
      <c r="D56" s="22">
        <v>0</v>
      </c>
      <c r="E56" s="23">
        <f t="shared" si="6"/>
        <v>12000</v>
      </c>
      <c r="F56" s="47"/>
      <c r="G56" s="6"/>
      <c r="H56" s="4">
        <v>1000</v>
      </c>
      <c r="I56" s="4">
        <v>1</v>
      </c>
      <c r="J56" s="4">
        <v>12</v>
      </c>
    </row>
    <row r="57" spans="1:11" ht="13.5" x14ac:dyDescent="0.15">
      <c r="A57" s="5"/>
      <c r="B57" s="20" t="s">
        <v>47</v>
      </c>
      <c r="C57" s="22">
        <v>0</v>
      </c>
      <c r="D57" s="21">
        <v>240000</v>
      </c>
      <c r="E57" s="23">
        <f t="shared" si="6"/>
        <v>240000</v>
      </c>
      <c r="F57" s="45" t="s">
        <v>245</v>
      </c>
      <c r="G57" s="6"/>
    </row>
    <row r="58" spans="1:11" ht="13.5" x14ac:dyDescent="0.15">
      <c r="A58" s="5"/>
      <c r="B58" s="40" t="s">
        <v>70</v>
      </c>
      <c r="C58" s="57">
        <f>C59+C66</f>
        <v>8490000</v>
      </c>
      <c r="D58" s="57">
        <f t="shared" ref="D58:E58" si="10">D59+D66</f>
        <v>0</v>
      </c>
      <c r="E58" s="57">
        <f t="shared" si="10"/>
        <v>8490000</v>
      </c>
      <c r="F58" s="57" t="s">
        <v>136</v>
      </c>
      <c r="G58" s="6"/>
    </row>
    <row r="59" spans="1:11" ht="13.5" x14ac:dyDescent="0.15">
      <c r="A59" s="5"/>
      <c r="B59" s="58" t="s">
        <v>18</v>
      </c>
      <c r="C59" s="59">
        <f>SUM(C60:C65)</f>
        <v>5387000</v>
      </c>
      <c r="D59" s="59">
        <f t="shared" ref="D59:E59" si="11">SUM(D60:D65)</f>
        <v>0</v>
      </c>
      <c r="E59" s="60">
        <f t="shared" si="11"/>
        <v>5387000</v>
      </c>
      <c r="F59" s="61"/>
      <c r="G59" s="6"/>
    </row>
    <row r="60" spans="1:11" ht="13.5" x14ac:dyDescent="0.15">
      <c r="A60" s="5"/>
      <c r="B60" s="62" t="s">
        <v>48</v>
      </c>
      <c r="C60" s="21">
        <v>360000</v>
      </c>
      <c r="D60" s="22">
        <v>0</v>
      </c>
      <c r="E60" s="64">
        <f t="shared" si="6"/>
        <v>360000</v>
      </c>
      <c r="F60" s="67" t="s">
        <v>72</v>
      </c>
      <c r="G60" s="6"/>
    </row>
    <row r="61" spans="1:11" ht="13.5" x14ac:dyDescent="0.15">
      <c r="A61" s="5"/>
      <c r="B61" s="62" t="s">
        <v>19</v>
      </c>
      <c r="C61" s="21">
        <f t="shared" ref="C61:C62" si="12">ROUNDDOWN(H61*I61*J61,-3)</f>
        <v>3580000</v>
      </c>
      <c r="D61" s="63">
        <v>0</v>
      </c>
      <c r="E61" s="64">
        <f t="shared" si="6"/>
        <v>3580000</v>
      </c>
      <c r="F61" s="67" t="s">
        <v>120</v>
      </c>
      <c r="G61" s="6"/>
      <c r="H61" s="4">
        <v>298340</v>
      </c>
      <c r="I61" s="4">
        <v>1</v>
      </c>
      <c r="J61" s="4">
        <v>12</v>
      </c>
    </row>
    <row r="62" spans="1:11" ht="13.5" x14ac:dyDescent="0.15">
      <c r="A62" s="5"/>
      <c r="B62" s="62" t="s">
        <v>20</v>
      </c>
      <c r="C62" s="21">
        <f t="shared" si="12"/>
        <v>750000</v>
      </c>
      <c r="D62" s="22">
        <v>0</v>
      </c>
      <c r="E62" s="64">
        <f t="shared" si="6"/>
        <v>750000</v>
      </c>
      <c r="F62" s="67" t="s">
        <v>88</v>
      </c>
      <c r="G62" s="6"/>
      <c r="H62" s="4">
        <v>500000</v>
      </c>
      <c r="I62" s="4">
        <v>1</v>
      </c>
      <c r="J62" s="4">
        <v>1.5</v>
      </c>
      <c r="K62" s="4" t="s">
        <v>138</v>
      </c>
    </row>
    <row r="63" spans="1:11" ht="13.5" x14ac:dyDescent="0.15">
      <c r="A63" s="5"/>
      <c r="B63" s="62" t="s">
        <v>21</v>
      </c>
      <c r="C63" s="21">
        <f>ROUNDDOWN(H63*I63*J63,-3)</f>
        <v>574000</v>
      </c>
      <c r="D63" s="22">
        <v>0</v>
      </c>
      <c r="E63" s="64">
        <f t="shared" si="6"/>
        <v>574000</v>
      </c>
      <c r="F63" s="67" t="s">
        <v>73</v>
      </c>
      <c r="G63" s="6"/>
      <c r="H63" s="4">
        <v>574681</v>
      </c>
      <c r="I63" s="4">
        <v>1</v>
      </c>
      <c r="J63" s="4">
        <v>1</v>
      </c>
    </row>
    <row r="64" spans="1:11" ht="13.5" x14ac:dyDescent="0.15">
      <c r="A64" s="5"/>
      <c r="B64" s="62" t="s">
        <v>22</v>
      </c>
      <c r="C64" s="21">
        <f t="shared" ref="C64:C65" si="13">ROUNDDOWN(H64*I64*J64,-3)</f>
        <v>115000</v>
      </c>
      <c r="D64" s="22">
        <v>0</v>
      </c>
      <c r="E64" s="64">
        <f t="shared" si="6"/>
        <v>115000</v>
      </c>
      <c r="F64" s="67" t="s">
        <v>124</v>
      </c>
      <c r="G64" s="6"/>
      <c r="H64" s="4">
        <v>115920</v>
      </c>
      <c r="I64" s="4">
        <v>1</v>
      </c>
      <c r="J64" s="4">
        <v>1</v>
      </c>
    </row>
    <row r="65" spans="1:11" ht="13.5" x14ac:dyDescent="0.15">
      <c r="A65" s="5"/>
      <c r="B65" s="65" t="s">
        <v>23</v>
      </c>
      <c r="C65" s="21">
        <f t="shared" si="13"/>
        <v>8000</v>
      </c>
      <c r="D65" s="50">
        <v>0</v>
      </c>
      <c r="E65" s="66">
        <f t="shared" si="6"/>
        <v>8000</v>
      </c>
      <c r="F65" s="107" t="s">
        <v>140</v>
      </c>
      <c r="G65" s="6"/>
      <c r="H65" s="4">
        <v>8000</v>
      </c>
      <c r="I65" s="4">
        <v>1</v>
      </c>
      <c r="J65" s="4">
        <v>1</v>
      </c>
    </row>
    <row r="66" spans="1:11" ht="13.5" x14ac:dyDescent="0.15">
      <c r="A66" s="5"/>
      <c r="B66" s="24" t="s">
        <v>24</v>
      </c>
      <c r="C66" s="59">
        <f>SUM(C67:C89)</f>
        <v>3103000</v>
      </c>
      <c r="D66" s="59">
        <f>SUM(D67:D89)</f>
        <v>0</v>
      </c>
      <c r="E66" s="60">
        <f>SUM(E67:E89)</f>
        <v>3103000</v>
      </c>
      <c r="F66" s="61"/>
      <c r="G66" s="6"/>
    </row>
    <row r="67" spans="1:11" ht="13.5" x14ac:dyDescent="0.15">
      <c r="A67" s="5"/>
      <c r="B67" s="20" t="s">
        <v>26</v>
      </c>
      <c r="C67" s="21">
        <f t="shared" ref="C67:C89" si="14">ROUNDDOWN(H67*I67*J67,-3)</f>
        <v>90000</v>
      </c>
      <c r="D67" s="22">
        <v>0</v>
      </c>
      <c r="E67" s="23">
        <f t="shared" si="6"/>
        <v>90000</v>
      </c>
      <c r="F67" s="108" t="s">
        <v>143</v>
      </c>
      <c r="G67" s="6"/>
      <c r="H67" s="4">
        <v>90000</v>
      </c>
      <c r="I67" s="4">
        <v>1</v>
      </c>
      <c r="J67" s="4">
        <v>1</v>
      </c>
      <c r="K67" s="4">
        <v>170000</v>
      </c>
    </row>
    <row r="68" spans="1:11" ht="13.5" x14ac:dyDescent="0.15">
      <c r="A68" s="5"/>
      <c r="B68" s="20" t="s">
        <v>27</v>
      </c>
      <c r="C68" s="21">
        <f t="shared" si="14"/>
        <v>90000</v>
      </c>
      <c r="D68" s="22">
        <v>0</v>
      </c>
      <c r="E68" s="23">
        <f t="shared" si="6"/>
        <v>90000</v>
      </c>
      <c r="F68" s="47" t="s">
        <v>143</v>
      </c>
      <c r="G68" s="6"/>
      <c r="H68" s="4">
        <v>90000</v>
      </c>
      <c r="I68" s="4">
        <v>1</v>
      </c>
      <c r="J68" s="4">
        <v>1</v>
      </c>
    </row>
    <row r="69" spans="1:11" ht="13.5" x14ac:dyDescent="0.15">
      <c r="A69" s="5"/>
      <c r="B69" s="20" t="s">
        <v>28</v>
      </c>
      <c r="C69" s="21">
        <f t="shared" si="14"/>
        <v>190000</v>
      </c>
      <c r="D69" s="22">
        <v>0</v>
      </c>
      <c r="E69" s="23">
        <f t="shared" si="6"/>
        <v>190000</v>
      </c>
      <c r="F69" s="47" t="s">
        <v>75</v>
      </c>
      <c r="G69" s="6"/>
      <c r="H69" s="4">
        <v>190000</v>
      </c>
      <c r="I69" s="4">
        <v>1</v>
      </c>
      <c r="J69" s="4">
        <v>1</v>
      </c>
    </row>
    <row r="70" spans="1:11" ht="13.5" x14ac:dyDescent="0.15">
      <c r="A70" s="5"/>
      <c r="B70" s="20" t="s">
        <v>29</v>
      </c>
      <c r="C70" s="21">
        <f t="shared" si="14"/>
        <v>190000</v>
      </c>
      <c r="D70" s="22">
        <v>0</v>
      </c>
      <c r="E70" s="23">
        <f t="shared" si="6"/>
        <v>190000</v>
      </c>
      <c r="F70" s="47" t="s">
        <v>75</v>
      </c>
      <c r="G70" s="6"/>
      <c r="H70" s="4">
        <v>190000</v>
      </c>
      <c r="I70" s="4">
        <v>1</v>
      </c>
      <c r="J70" s="4">
        <v>1</v>
      </c>
    </row>
    <row r="71" spans="1:11" ht="13.5" x14ac:dyDescent="0.15">
      <c r="A71" s="5"/>
      <c r="B71" s="20" t="s">
        <v>49</v>
      </c>
      <c r="C71" s="21">
        <f t="shared" si="14"/>
        <v>92000</v>
      </c>
      <c r="D71" s="22">
        <v>0</v>
      </c>
      <c r="E71" s="23">
        <f t="shared" si="6"/>
        <v>92000</v>
      </c>
      <c r="F71" s="47" t="s">
        <v>75</v>
      </c>
      <c r="G71" s="6"/>
      <c r="H71" s="4">
        <v>92861</v>
      </c>
      <c r="I71" s="4">
        <v>1</v>
      </c>
      <c r="J71" s="4">
        <v>1</v>
      </c>
    </row>
    <row r="72" spans="1:11" ht="13.5" x14ac:dyDescent="0.15">
      <c r="A72" s="5"/>
      <c r="B72" s="20" t="s">
        <v>30</v>
      </c>
      <c r="C72" s="21">
        <f t="shared" si="14"/>
        <v>30000</v>
      </c>
      <c r="D72" s="22">
        <v>0</v>
      </c>
      <c r="E72" s="23">
        <f t="shared" si="6"/>
        <v>30000</v>
      </c>
      <c r="F72" s="47" t="s">
        <v>121</v>
      </c>
      <c r="G72" s="6"/>
      <c r="H72" s="4">
        <v>30000</v>
      </c>
      <c r="I72" s="4">
        <v>1</v>
      </c>
      <c r="J72" s="4">
        <v>1</v>
      </c>
    </row>
    <row r="73" spans="1:11" ht="13.5" x14ac:dyDescent="0.15">
      <c r="A73" s="5"/>
      <c r="B73" s="20" t="s">
        <v>31</v>
      </c>
      <c r="C73" s="21">
        <f t="shared" si="14"/>
        <v>10000</v>
      </c>
      <c r="D73" s="22">
        <v>0</v>
      </c>
      <c r="E73" s="23">
        <f t="shared" si="6"/>
        <v>10000</v>
      </c>
      <c r="F73" s="47"/>
      <c r="G73" s="6"/>
      <c r="H73" s="4">
        <v>10000</v>
      </c>
      <c r="I73" s="4">
        <v>1</v>
      </c>
      <c r="J73" s="4">
        <v>1</v>
      </c>
      <c r="K73" s="4">
        <v>100000</v>
      </c>
    </row>
    <row r="74" spans="1:11" ht="13.5" x14ac:dyDescent="0.15">
      <c r="A74" s="5"/>
      <c r="B74" s="20" t="s">
        <v>32</v>
      </c>
      <c r="C74" s="21">
        <f t="shared" si="14"/>
        <v>50000</v>
      </c>
      <c r="D74" s="22">
        <v>0</v>
      </c>
      <c r="E74" s="23">
        <f t="shared" si="6"/>
        <v>50000</v>
      </c>
      <c r="F74" s="47" t="s">
        <v>150</v>
      </c>
      <c r="G74" s="6"/>
      <c r="H74" s="4">
        <v>50000</v>
      </c>
      <c r="I74" s="4">
        <v>1</v>
      </c>
      <c r="J74" s="4">
        <v>1</v>
      </c>
    </row>
    <row r="75" spans="1:11" ht="13.5" x14ac:dyDescent="0.15">
      <c r="A75" s="5"/>
      <c r="B75" s="20" t="s">
        <v>33</v>
      </c>
      <c r="C75" s="21">
        <f t="shared" si="14"/>
        <v>1000</v>
      </c>
      <c r="D75" s="22">
        <v>0</v>
      </c>
      <c r="E75" s="23">
        <f t="shared" si="6"/>
        <v>1000</v>
      </c>
      <c r="F75" s="47"/>
      <c r="G75" s="6"/>
      <c r="H75" s="4">
        <v>1000</v>
      </c>
      <c r="I75" s="4">
        <v>1</v>
      </c>
      <c r="J75" s="4">
        <v>1</v>
      </c>
    </row>
    <row r="76" spans="1:11" ht="13.5" x14ac:dyDescent="0.15">
      <c r="A76" s="5"/>
      <c r="B76" s="20" t="s">
        <v>34</v>
      </c>
      <c r="C76" s="21">
        <f t="shared" si="14"/>
        <v>13000</v>
      </c>
      <c r="D76" s="22">
        <v>0</v>
      </c>
      <c r="E76" s="23">
        <f t="shared" si="6"/>
        <v>13000</v>
      </c>
      <c r="F76" s="47" t="s">
        <v>142</v>
      </c>
      <c r="G76" s="6"/>
      <c r="H76" s="4">
        <v>13020</v>
      </c>
      <c r="I76" s="4">
        <v>1</v>
      </c>
      <c r="J76" s="4">
        <v>1</v>
      </c>
    </row>
    <row r="77" spans="1:11" ht="13.5" x14ac:dyDescent="0.15">
      <c r="A77" s="5"/>
      <c r="B77" s="20" t="s">
        <v>35</v>
      </c>
      <c r="C77" s="21">
        <f t="shared" si="14"/>
        <v>1000</v>
      </c>
      <c r="D77" s="22">
        <v>0</v>
      </c>
      <c r="E77" s="23">
        <f t="shared" si="6"/>
        <v>1000</v>
      </c>
      <c r="F77" s="47"/>
      <c r="G77" s="6"/>
      <c r="H77" s="4">
        <v>1000</v>
      </c>
      <c r="I77" s="4">
        <v>1</v>
      </c>
      <c r="J77" s="4">
        <v>1</v>
      </c>
    </row>
    <row r="78" spans="1:11" ht="13.5" x14ac:dyDescent="0.15">
      <c r="A78" s="5"/>
      <c r="B78" s="20" t="s">
        <v>36</v>
      </c>
      <c r="C78" s="21">
        <f t="shared" si="14"/>
        <v>41000</v>
      </c>
      <c r="D78" s="22">
        <v>0</v>
      </c>
      <c r="E78" s="23">
        <f t="shared" si="6"/>
        <v>41000</v>
      </c>
      <c r="F78" s="47" t="s">
        <v>150</v>
      </c>
      <c r="G78" s="6"/>
      <c r="H78" s="4">
        <v>41658</v>
      </c>
      <c r="I78" s="4">
        <v>1</v>
      </c>
      <c r="J78" s="4">
        <v>1</v>
      </c>
    </row>
    <row r="79" spans="1:11" ht="13.5" x14ac:dyDescent="0.15">
      <c r="A79" s="5"/>
      <c r="B79" s="20" t="s">
        <v>38</v>
      </c>
      <c r="C79" s="21">
        <f t="shared" si="14"/>
        <v>83000</v>
      </c>
      <c r="D79" s="22">
        <v>0</v>
      </c>
      <c r="E79" s="23">
        <f t="shared" si="6"/>
        <v>83000</v>
      </c>
      <c r="F79" s="47" t="s">
        <v>151</v>
      </c>
      <c r="G79" s="6"/>
      <c r="H79" s="4">
        <v>83560</v>
      </c>
      <c r="I79" s="4">
        <v>1</v>
      </c>
      <c r="J79" s="4">
        <v>1</v>
      </c>
    </row>
    <row r="80" spans="1:11" ht="13.5" x14ac:dyDescent="0.15">
      <c r="A80" s="5"/>
      <c r="B80" s="20" t="s">
        <v>39</v>
      </c>
      <c r="C80" s="21">
        <f t="shared" si="14"/>
        <v>84000</v>
      </c>
      <c r="D80" s="22">
        <v>0</v>
      </c>
      <c r="E80" s="23">
        <f t="shared" si="6"/>
        <v>84000</v>
      </c>
      <c r="F80" s="47" t="s">
        <v>151</v>
      </c>
      <c r="G80" s="6"/>
      <c r="H80" s="4">
        <v>84435</v>
      </c>
      <c r="I80" s="4">
        <v>1</v>
      </c>
      <c r="J80" s="4">
        <v>1</v>
      </c>
    </row>
    <row r="81" spans="1:11" ht="13.5" x14ac:dyDescent="0.15">
      <c r="A81" s="5"/>
      <c r="B81" s="20" t="s">
        <v>40</v>
      </c>
      <c r="C81" s="21">
        <f t="shared" si="14"/>
        <v>366000</v>
      </c>
      <c r="D81" s="22">
        <v>0</v>
      </c>
      <c r="E81" s="23">
        <f t="shared" si="6"/>
        <v>366000</v>
      </c>
      <c r="F81" s="47" t="s">
        <v>151</v>
      </c>
      <c r="G81" s="6"/>
      <c r="H81" s="4">
        <v>366000</v>
      </c>
      <c r="I81" s="4">
        <v>1</v>
      </c>
      <c r="J81" s="4">
        <v>1</v>
      </c>
    </row>
    <row r="82" spans="1:11" ht="13.5" x14ac:dyDescent="0.15">
      <c r="A82" s="5"/>
      <c r="B82" s="20" t="s">
        <v>41</v>
      </c>
      <c r="C82" s="21">
        <f t="shared" si="14"/>
        <v>214000</v>
      </c>
      <c r="D82" s="22">
        <v>0</v>
      </c>
      <c r="E82" s="23">
        <f t="shared" si="6"/>
        <v>214000</v>
      </c>
      <c r="F82" s="47" t="s">
        <v>151</v>
      </c>
      <c r="G82" s="6"/>
      <c r="H82" s="4">
        <v>214421</v>
      </c>
      <c r="I82" s="4">
        <v>1</v>
      </c>
      <c r="J82" s="4">
        <v>1</v>
      </c>
    </row>
    <row r="83" spans="1:11" ht="13.5" x14ac:dyDescent="0.15">
      <c r="A83" s="5"/>
      <c r="B83" s="20" t="s">
        <v>42</v>
      </c>
      <c r="C83" s="21">
        <f t="shared" si="14"/>
        <v>350000</v>
      </c>
      <c r="D83" s="22">
        <v>0</v>
      </c>
      <c r="E83" s="23">
        <f t="shared" si="6"/>
        <v>350000</v>
      </c>
      <c r="F83" s="47" t="s">
        <v>98</v>
      </c>
      <c r="G83" s="6"/>
      <c r="H83" s="4">
        <v>350000</v>
      </c>
      <c r="I83" s="4">
        <v>1</v>
      </c>
      <c r="J83" s="4">
        <v>1</v>
      </c>
    </row>
    <row r="84" spans="1:11" ht="13.5" x14ac:dyDescent="0.15">
      <c r="A84" s="5"/>
      <c r="B84" s="20" t="s">
        <v>50</v>
      </c>
      <c r="C84" s="21">
        <f t="shared" si="14"/>
        <v>30000</v>
      </c>
      <c r="D84" s="22">
        <v>0</v>
      </c>
      <c r="E84" s="23">
        <f t="shared" si="6"/>
        <v>30000</v>
      </c>
      <c r="F84" s="47" t="s">
        <v>250</v>
      </c>
      <c r="G84" s="6"/>
      <c r="H84" s="4">
        <v>30800</v>
      </c>
      <c r="I84" s="4">
        <v>1</v>
      </c>
      <c r="J84" s="4">
        <v>1</v>
      </c>
    </row>
    <row r="85" spans="1:11" ht="13.5" x14ac:dyDescent="0.15">
      <c r="A85" s="5"/>
      <c r="B85" s="20" t="s">
        <v>43</v>
      </c>
      <c r="C85" s="21">
        <f t="shared" si="14"/>
        <v>500000</v>
      </c>
      <c r="D85" s="22">
        <v>0</v>
      </c>
      <c r="E85" s="23">
        <f t="shared" si="6"/>
        <v>500000</v>
      </c>
      <c r="F85" s="47" t="s">
        <v>76</v>
      </c>
      <c r="G85" s="6"/>
      <c r="H85" s="4">
        <v>500000</v>
      </c>
      <c r="I85" s="4">
        <v>1</v>
      </c>
      <c r="J85" s="4">
        <v>1</v>
      </c>
      <c r="K85" s="4">
        <v>250000</v>
      </c>
    </row>
    <row r="86" spans="1:11" ht="13.5" x14ac:dyDescent="0.15">
      <c r="A86" s="5"/>
      <c r="B86" s="20" t="s">
        <v>51</v>
      </c>
      <c r="C86" s="21">
        <f t="shared" si="14"/>
        <v>58000</v>
      </c>
      <c r="D86" s="22">
        <v>0</v>
      </c>
      <c r="E86" s="23">
        <f t="shared" si="6"/>
        <v>58000</v>
      </c>
      <c r="F86" s="47" t="s">
        <v>132</v>
      </c>
      <c r="G86" s="6"/>
      <c r="H86" s="4">
        <v>58000</v>
      </c>
      <c r="I86" s="4">
        <v>1</v>
      </c>
      <c r="J86" s="4">
        <v>1</v>
      </c>
    </row>
    <row r="87" spans="1:11" ht="13.5" x14ac:dyDescent="0.15">
      <c r="A87" s="5"/>
      <c r="B87" s="20" t="s">
        <v>52</v>
      </c>
      <c r="C87" s="21">
        <f t="shared" si="14"/>
        <v>119000</v>
      </c>
      <c r="D87" s="22">
        <v>0</v>
      </c>
      <c r="E87" s="23">
        <f t="shared" si="6"/>
        <v>119000</v>
      </c>
      <c r="F87" s="47" t="s">
        <v>77</v>
      </c>
      <c r="G87" s="6"/>
      <c r="H87" s="4">
        <v>119830</v>
      </c>
      <c r="I87" s="4">
        <v>1</v>
      </c>
      <c r="J87" s="4">
        <v>1</v>
      </c>
    </row>
    <row r="88" spans="1:11" ht="13.5" x14ac:dyDescent="0.15">
      <c r="A88" s="5"/>
      <c r="B88" s="20" t="s">
        <v>45</v>
      </c>
      <c r="C88" s="21">
        <f t="shared" si="14"/>
        <v>500000</v>
      </c>
      <c r="D88" s="22">
        <v>0</v>
      </c>
      <c r="E88" s="23">
        <f>SUM(C88:D88)</f>
        <v>500000</v>
      </c>
      <c r="F88" s="47" t="s">
        <v>91</v>
      </c>
      <c r="G88" s="6"/>
      <c r="H88" s="4">
        <v>500000</v>
      </c>
      <c r="I88" s="4">
        <v>1</v>
      </c>
      <c r="J88" s="4">
        <v>1</v>
      </c>
    </row>
    <row r="89" spans="1:11" ht="13.5" x14ac:dyDescent="0.15">
      <c r="A89" s="5"/>
      <c r="B89" s="68" t="s">
        <v>46</v>
      </c>
      <c r="C89" s="21">
        <f t="shared" si="14"/>
        <v>1000</v>
      </c>
      <c r="D89" s="22">
        <v>0</v>
      </c>
      <c r="E89" s="23">
        <f t="shared" si="6"/>
        <v>1000</v>
      </c>
      <c r="F89" s="45"/>
      <c r="G89" s="6"/>
      <c r="H89" s="4">
        <v>1000</v>
      </c>
      <c r="I89" s="4">
        <v>1</v>
      </c>
      <c r="J89" s="4">
        <v>1</v>
      </c>
      <c r="K89" s="4">
        <v>8000</v>
      </c>
    </row>
    <row r="90" spans="1:11" ht="15" thickBot="1" x14ac:dyDescent="0.2">
      <c r="A90" s="5"/>
      <c r="B90" s="96" t="s">
        <v>78</v>
      </c>
      <c r="C90" s="190">
        <f>C7-C25</f>
        <v>-1322000</v>
      </c>
      <c r="D90" s="191">
        <f>D7-D25</f>
        <v>10000</v>
      </c>
      <c r="E90" s="191">
        <f>E7-E25</f>
        <v>-1312000</v>
      </c>
      <c r="F90" s="98"/>
      <c r="G90" s="6"/>
    </row>
    <row r="91" spans="1:11" ht="12.75" thickTop="1" x14ac:dyDescent="0.15">
      <c r="A91" s="5"/>
      <c r="B91" s="17" t="s">
        <v>53</v>
      </c>
      <c r="C91" s="112"/>
      <c r="D91" s="112"/>
      <c r="E91" s="113"/>
      <c r="F91" s="19"/>
      <c r="G91" s="6"/>
    </row>
    <row r="92" spans="1:11" ht="13.5" x14ac:dyDescent="0.15">
      <c r="A92" s="5"/>
      <c r="B92" s="71" t="s">
        <v>54</v>
      </c>
      <c r="C92" s="114">
        <f>C93</f>
        <v>1000</v>
      </c>
      <c r="D92" s="114">
        <v>0</v>
      </c>
      <c r="E92" s="115">
        <f t="shared" ref="E92:E93" si="15">SUM(C92:D92)</f>
        <v>1000</v>
      </c>
      <c r="F92" s="93"/>
      <c r="G92" s="6"/>
    </row>
    <row r="93" spans="1:11" ht="13.5" x14ac:dyDescent="0.15">
      <c r="A93" s="5"/>
      <c r="B93" s="48" t="s">
        <v>127</v>
      </c>
      <c r="C93" s="116">
        <v>1000</v>
      </c>
      <c r="D93" s="116">
        <v>0</v>
      </c>
      <c r="E93" s="117">
        <f t="shared" si="15"/>
        <v>1000</v>
      </c>
      <c r="F93" s="92" t="s">
        <v>121</v>
      </c>
      <c r="G93" s="6"/>
    </row>
    <row r="94" spans="1:11" ht="13.5" x14ac:dyDescent="0.15">
      <c r="A94" s="5"/>
      <c r="B94" s="17" t="s">
        <v>55</v>
      </c>
      <c r="C94" s="118">
        <f>C95</f>
        <v>70000</v>
      </c>
      <c r="D94" s="118">
        <f t="shared" ref="D94:E94" si="16">D95</f>
        <v>0</v>
      </c>
      <c r="E94" s="119">
        <f t="shared" si="16"/>
        <v>70000</v>
      </c>
      <c r="F94" s="70"/>
      <c r="G94" s="6"/>
    </row>
    <row r="95" spans="1:11" ht="13.5" x14ac:dyDescent="0.15">
      <c r="A95" s="5"/>
      <c r="B95" s="48" t="s">
        <v>56</v>
      </c>
      <c r="C95" s="116">
        <v>70000</v>
      </c>
      <c r="D95" s="116">
        <v>0</v>
      </c>
      <c r="E95" s="117">
        <v>70000</v>
      </c>
      <c r="F95" s="106" t="s">
        <v>79</v>
      </c>
      <c r="G95" s="6"/>
    </row>
    <row r="96" spans="1:11" ht="14.25" x14ac:dyDescent="0.15">
      <c r="A96" s="5"/>
      <c r="B96" s="71" t="s">
        <v>80</v>
      </c>
      <c r="C96" s="192">
        <f>C92-C94</f>
        <v>-69000</v>
      </c>
      <c r="D96" s="193">
        <f t="shared" ref="D96:E96" si="17">D92-D94</f>
        <v>0</v>
      </c>
      <c r="E96" s="193">
        <f t="shared" si="17"/>
        <v>-69000</v>
      </c>
      <c r="F96" s="73"/>
      <c r="G96" s="6"/>
    </row>
    <row r="97" spans="1:7" ht="15" thickBot="1" x14ac:dyDescent="0.2">
      <c r="A97" s="5"/>
      <c r="B97" s="74" t="s">
        <v>81</v>
      </c>
      <c r="C97" s="194">
        <v>10000</v>
      </c>
      <c r="D97" s="194">
        <v>-10000</v>
      </c>
      <c r="E97" s="194">
        <v>0</v>
      </c>
      <c r="F97" s="75"/>
      <c r="G97" s="6"/>
    </row>
    <row r="98" spans="1:7" ht="15.75" thickTop="1" thickBot="1" x14ac:dyDescent="0.2">
      <c r="A98" s="5"/>
      <c r="B98" s="76" t="s">
        <v>82</v>
      </c>
      <c r="C98" s="195">
        <f>C90+C96+C97</f>
        <v>-1381000</v>
      </c>
      <c r="D98" s="195">
        <f t="shared" ref="D98:E98" si="18">D90+D96+D97</f>
        <v>0</v>
      </c>
      <c r="E98" s="195">
        <f t="shared" si="18"/>
        <v>-1381000</v>
      </c>
      <c r="F98" s="189" t="s">
        <v>248</v>
      </c>
      <c r="G98" s="6"/>
    </row>
    <row r="99" spans="1:7" ht="15" thickTop="1" x14ac:dyDescent="0.15">
      <c r="A99" s="5"/>
      <c r="B99" s="25" t="s">
        <v>57</v>
      </c>
      <c r="C99" s="196">
        <v>8726268</v>
      </c>
      <c r="D99" s="196">
        <v>0</v>
      </c>
      <c r="E99" s="197">
        <f>SUM(C99:D99)</f>
        <v>8726268</v>
      </c>
      <c r="F99" s="80"/>
      <c r="G99" s="6"/>
    </row>
    <row r="100" spans="1:7" ht="14.25" x14ac:dyDescent="0.15">
      <c r="A100" s="5"/>
      <c r="B100" s="25" t="s">
        <v>58</v>
      </c>
      <c r="C100" s="198">
        <f>C99+C98</f>
        <v>7345268</v>
      </c>
      <c r="D100" s="198">
        <v>0</v>
      </c>
      <c r="E100" s="199">
        <f>SUM(C100:D100)</f>
        <v>7345268</v>
      </c>
      <c r="F100" s="83"/>
      <c r="G100" s="6"/>
    </row>
    <row r="101" spans="1:7" ht="0.75" customHeight="1" x14ac:dyDescent="0.15">
      <c r="A101" s="5"/>
      <c r="B101" s="247"/>
      <c r="C101" s="248"/>
      <c r="D101" s="248"/>
      <c r="E101" s="249"/>
      <c r="F101" s="11"/>
      <c r="G101" s="6"/>
    </row>
    <row r="102" spans="1:7" x14ac:dyDescent="0.15">
      <c r="A102" s="5"/>
      <c r="B102" s="26"/>
      <c r="C102" s="26"/>
      <c r="D102" s="26"/>
      <c r="E102" s="26"/>
      <c r="F102" s="26"/>
      <c r="G102" s="6"/>
    </row>
    <row r="103" spans="1:7" x14ac:dyDescent="0.15">
      <c r="A103" s="27"/>
      <c r="B103" s="28"/>
      <c r="C103" s="28"/>
      <c r="D103" s="28"/>
      <c r="E103" s="28"/>
      <c r="F103" s="28"/>
      <c r="G103" s="29"/>
    </row>
  </sheetData>
  <mergeCells count="5">
    <mergeCell ref="B1:E1"/>
    <mergeCell ref="B2:E2"/>
    <mergeCell ref="D3:F3"/>
    <mergeCell ref="C4:D4"/>
    <mergeCell ref="B101:E101"/>
  </mergeCells>
  <phoneticPr fontId="2"/>
  <pageMargins left="0.59055118110236227" right="0.39370078740157483" top="0.78740157480314965" bottom="0.39370078740157483" header="0.51181102362204722" footer="0.39370078740157483"/>
  <pageSetup paperSize="9" scale="95" firstPageNumber="30" orientation="portrait" useFirstPageNumber="1" r:id="rId1"/>
  <headerFooter>
    <oddHeader>&amp;L&amp;"-,太字"&amp;14第4号議案</oddHeader>
    <oddFooter>&amp;C&amp;P</oddFooter>
  </headerFooter>
  <rowBreaks count="1" manualBreakCount="1">
    <brk id="5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3"/>
  <sheetViews>
    <sheetView view="pageBreakPreview" topLeftCell="B58" zoomScaleNormal="100" zoomScaleSheetLayoutView="100" workbookViewId="0">
      <selection activeCell="C81" sqref="C81"/>
    </sheetView>
  </sheetViews>
  <sheetFormatPr defaultColWidth="9" defaultRowHeight="11.25" x14ac:dyDescent="0.15"/>
  <cols>
    <col min="1" max="1" width="1.75" style="4" customWidth="1"/>
    <col min="2" max="2" width="33.375" style="4" customWidth="1"/>
    <col min="3" max="3" width="14.125" style="4" customWidth="1"/>
    <col min="4" max="4" width="12.5" style="4" customWidth="1"/>
    <col min="5" max="5" width="14.75" style="4" customWidth="1"/>
    <col min="6" max="6" width="18.625" style="4" customWidth="1"/>
    <col min="7" max="7" width="1.5" style="4" customWidth="1"/>
    <col min="8" max="16384" width="9" style="4"/>
  </cols>
  <sheetData>
    <row r="1" spans="1:13" ht="30" customHeight="1" x14ac:dyDescent="0.15">
      <c r="A1" s="2"/>
      <c r="B1" s="242" t="s">
        <v>240</v>
      </c>
      <c r="C1" s="243"/>
      <c r="D1" s="243"/>
      <c r="E1" s="243"/>
      <c r="F1" s="187"/>
      <c r="G1" s="3"/>
    </row>
    <row r="2" spans="1:13" ht="30" customHeight="1" x14ac:dyDescent="0.15">
      <c r="A2" s="5"/>
      <c r="B2" s="244" t="s">
        <v>239</v>
      </c>
      <c r="C2" s="244"/>
      <c r="D2" s="244"/>
      <c r="E2" s="244"/>
      <c r="F2" s="188"/>
      <c r="G2" s="6"/>
    </row>
    <row r="3" spans="1:13" s="1" customFormat="1" ht="20.25" customHeight="1" x14ac:dyDescent="0.15">
      <c r="A3" s="7"/>
      <c r="B3" s="8"/>
      <c r="C3" s="9"/>
      <c r="D3" s="245" t="s">
        <v>1</v>
      </c>
      <c r="E3" s="245"/>
      <c r="F3" s="245"/>
      <c r="G3" s="10"/>
      <c r="H3" s="4"/>
      <c r="I3" s="4"/>
      <c r="J3" s="4"/>
    </row>
    <row r="4" spans="1:13" ht="15" customHeight="1" x14ac:dyDescent="0.15">
      <c r="A4" s="5"/>
      <c r="B4" s="11"/>
      <c r="C4" s="246"/>
      <c r="D4" s="246"/>
      <c r="E4" s="12" t="s">
        <v>2</v>
      </c>
      <c r="F4" s="12"/>
      <c r="G4" s="6"/>
    </row>
    <row r="5" spans="1:13" s="16" customFormat="1" ht="22.5" customHeight="1" x14ac:dyDescent="0.15">
      <c r="A5" s="13"/>
      <c r="B5" s="14" t="s">
        <v>3</v>
      </c>
      <c r="C5" s="14" t="s">
        <v>4</v>
      </c>
      <c r="D5" s="14" t="s">
        <v>5</v>
      </c>
      <c r="E5" s="14" t="s">
        <v>6</v>
      </c>
      <c r="F5" s="14" t="s">
        <v>0</v>
      </c>
      <c r="G5" s="15"/>
    </row>
    <row r="6" spans="1:13" ht="12" x14ac:dyDescent="0.15">
      <c r="A6" s="5"/>
      <c r="B6" s="17" t="s">
        <v>61</v>
      </c>
      <c r="C6" s="18"/>
      <c r="D6" s="18"/>
      <c r="E6" s="19"/>
      <c r="F6" s="19"/>
      <c r="G6" s="6"/>
    </row>
    <row r="7" spans="1:13" ht="14.25" x14ac:dyDescent="0.15">
      <c r="A7" s="5"/>
      <c r="B7" s="32" t="s">
        <v>62</v>
      </c>
      <c r="C7" s="33">
        <f>SUM(C8:C22)-C13-C10</f>
        <v>67252000</v>
      </c>
      <c r="D7" s="33">
        <f>SUM(D8:D22)-D13</f>
        <v>360000</v>
      </c>
      <c r="E7" s="34">
        <f>SUM(C7:D7)</f>
        <v>67612000</v>
      </c>
      <c r="F7" s="35"/>
      <c r="G7" s="6"/>
    </row>
    <row r="8" spans="1:13" ht="13.5" x14ac:dyDescent="0.15">
      <c r="A8" s="5"/>
      <c r="B8" s="36" t="s">
        <v>59</v>
      </c>
      <c r="C8" s="37">
        <f>H8*I8</f>
        <v>85000</v>
      </c>
      <c r="D8" s="38">
        <v>0</v>
      </c>
      <c r="E8" s="37">
        <f>SUM(C8:D8)</f>
        <v>85000</v>
      </c>
      <c r="F8" s="39" t="s">
        <v>83</v>
      </c>
      <c r="G8" s="6"/>
      <c r="H8" s="4">
        <v>1000</v>
      </c>
      <c r="I8" s="4">
        <v>85</v>
      </c>
    </row>
    <row r="9" spans="1:13" ht="17.25" customHeight="1" x14ac:dyDescent="0.15">
      <c r="A9" s="5"/>
      <c r="B9" s="40" t="s">
        <v>7</v>
      </c>
      <c r="C9" s="37">
        <f>H9*I9*J9+300000-90000-30000</f>
        <v>630000</v>
      </c>
      <c r="D9" s="41">
        <v>0</v>
      </c>
      <c r="E9" s="37">
        <f t="shared" ref="E9:E24" si="0">SUM(C9:D9)</f>
        <v>630000</v>
      </c>
      <c r="F9" s="39" t="s">
        <v>145</v>
      </c>
      <c r="G9" s="6"/>
      <c r="H9" s="4">
        <v>3000</v>
      </c>
      <c r="I9" s="4">
        <v>150</v>
      </c>
      <c r="J9" s="4">
        <v>1</v>
      </c>
    </row>
    <row r="10" spans="1:13" ht="16.5" customHeight="1" x14ac:dyDescent="0.15">
      <c r="A10" s="5"/>
      <c r="B10" s="43" t="s">
        <v>8</v>
      </c>
      <c r="C10" s="37">
        <f>SUM(C11:C12)</f>
        <v>750000</v>
      </c>
      <c r="D10" s="41">
        <v>0</v>
      </c>
      <c r="E10" s="37">
        <f>SUM(C10:D10)</f>
        <v>750000</v>
      </c>
      <c r="F10" s="42"/>
      <c r="G10" s="6"/>
    </row>
    <row r="11" spans="1:13" ht="16.5" customHeight="1" x14ac:dyDescent="0.15">
      <c r="A11" s="5"/>
      <c r="B11" s="91" t="s">
        <v>84</v>
      </c>
      <c r="C11" s="84">
        <v>300000</v>
      </c>
      <c r="D11" s="85">
        <v>0</v>
      </c>
      <c r="E11" s="84">
        <f t="shared" ref="E11:E12" si="1">SUM(C11:D11)</f>
        <v>300000</v>
      </c>
      <c r="F11" s="86" t="s">
        <v>131</v>
      </c>
      <c r="G11" s="6"/>
    </row>
    <row r="12" spans="1:13" ht="16.5" customHeight="1" x14ac:dyDescent="0.15">
      <c r="A12" s="5"/>
      <c r="B12" s="87" t="s">
        <v>85</v>
      </c>
      <c r="C12" s="88">
        <v>450000</v>
      </c>
      <c r="D12" s="89">
        <v>0</v>
      </c>
      <c r="E12" s="88">
        <f t="shared" si="1"/>
        <v>450000</v>
      </c>
      <c r="F12" s="90" t="s">
        <v>243</v>
      </c>
      <c r="G12" s="6"/>
    </row>
    <row r="13" spans="1:13" ht="13.5" x14ac:dyDescent="0.15">
      <c r="A13" s="5"/>
      <c r="B13" s="43" t="s">
        <v>9</v>
      </c>
      <c r="C13" s="44">
        <f>SUM(C14:C20)</f>
        <v>65765000</v>
      </c>
      <c r="D13" s="41">
        <v>0</v>
      </c>
      <c r="E13" s="37">
        <f t="shared" si="0"/>
        <v>65765000</v>
      </c>
      <c r="F13" s="39"/>
      <c r="G13" s="6"/>
    </row>
    <row r="14" spans="1:13" ht="13.5" x14ac:dyDescent="0.15">
      <c r="A14" s="5"/>
      <c r="B14" s="20" t="s">
        <v>10</v>
      </c>
      <c r="C14" s="21">
        <f>ROUNDDOWN(H14*I14*J14,-3)</f>
        <v>3420000</v>
      </c>
      <c r="D14" s="22">
        <v>0</v>
      </c>
      <c r="E14" s="23">
        <f t="shared" si="0"/>
        <v>3420000</v>
      </c>
      <c r="F14" s="45" t="s">
        <v>241</v>
      </c>
      <c r="G14" s="6"/>
      <c r="H14" s="4">
        <v>600</v>
      </c>
      <c r="I14" s="4">
        <v>1</v>
      </c>
      <c r="J14" s="4">
        <v>5700</v>
      </c>
      <c r="M14" s="4">
        <f>1400*12</f>
        <v>16800</v>
      </c>
    </row>
    <row r="15" spans="1:13" ht="13.5" x14ac:dyDescent="0.15">
      <c r="A15" s="5"/>
      <c r="B15" s="20" t="s">
        <v>244</v>
      </c>
      <c r="C15" s="21">
        <v>300000</v>
      </c>
      <c r="D15" s="22"/>
      <c r="E15" s="23">
        <f t="shared" si="0"/>
        <v>300000</v>
      </c>
      <c r="F15" s="45"/>
      <c r="G15" s="6"/>
    </row>
    <row r="16" spans="1:13" ht="13.5" x14ac:dyDescent="0.15">
      <c r="A16" s="5"/>
      <c r="B16" s="46" t="s">
        <v>112</v>
      </c>
      <c r="C16" s="21">
        <f t="shared" ref="C16" si="2">ROUNDDOWN(H16*I16*J16,-3)</f>
        <v>881000</v>
      </c>
      <c r="D16" s="22">
        <v>0</v>
      </c>
      <c r="E16" s="23">
        <f t="shared" si="0"/>
        <v>881000</v>
      </c>
      <c r="F16" s="45" t="s">
        <v>249</v>
      </c>
      <c r="G16" s="6"/>
      <c r="H16" s="4">
        <v>1836</v>
      </c>
      <c r="I16" s="4">
        <v>40</v>
      </c>
      <c r="J16" s="4">
        <v>12</v>
      </c>
      <c r="K16" s="4">
        <f>100000/1700</f>
        <v>58.823529411764703</v>
      </c>
    </row>
    <row r="17" spans="1:11" ht="13.5" x14ac:dyDescent="0.15">
      <c r="A17" s="5"/>
      <c r="B17" s="20" t="s">
        <v>11</v>
      </c>
      <c r="C17" s="21">
        <f>ROUNDDOWN(H17*I17*J17,-3)+ROUNDDOWN(K17*L17*M17,-3)+ROUNDDOWN(N17*O17*P17,-3)</f>
        <v>32289000</v>
      </c>
      <c r="D17" s="22">
        <v>0</v>
      </c>
      <c r="E17" s="23">
        <f t="shared" si="0"/>
        <v>32289000</v>
      </c>
      <c r="F17" s="45" t="s">
        <v>251</v>
      </c>
      <c r="G17" s="6"/>
      <c r="H17" s="4">
        <v>3844</v>
      </c>
      <c r="I17" s="4">
        <v>700</v>
      </c>
      <c r="J17" s="4">
        <v>12</v>
      </c>
    </row>
    <row r="18" spans="1:11" ht="16.5" customHeight="1" x14ac:dyDescent="0.15">
      <c r="A18" s="5"/>
      <c r="B18" s="46" t="s">
        <v>64</v>
      </c>
      <c r="C18" s="21">
        <f t="shared" ref="C18:C20" si="3">ROUNDDOWN(H18*I18*J18,-3)</f>
        <v>16827000</v>
      </c>
      <c r="D18" s="22">
        <v>0</v>
      </c>
      <c r="E18" s="23">
        <f t="shared" si="0"/>
        <v>16827000</v>
      </c>
      <c r="F18" s="45" t="s">
        <v>252</v>
      </c>
      <c r="G18" s="6"/>
      <c r="H18" s="4">
        <v>3284</v>
      </c>
      <c r="I18" s="4">
        <v>427</v>
      </c>
      <c r="J18" s="4">
        <v>12</v>
      </c>
    </row>
    <row r="19" spans="1:11" ht="13.5" x14ac:dyDescent="0.15">
      <c r="A19" s="5"/>
      <c r="B19" s="20" t="s">
        <v>12</v>
      </c>
      <c r="C19" s="21">
        <f t="shared" si="3"/>
        <v>3648000</v>
      </c>
      <c r="D19" s="22">
        <v>0</v>
      </c>
      <c r="E19" s="23">
        <f t="shared" si="0"/>
        <v>3648000</v>
      </c>
      <c r="F19" s="45" t="s">
        <v>253</v>
      </c>
      <c r="G19" s="6"/>
      <c r="H19" s="4">
        <v>2000</v>
      </c>
      <c r="I19" s="4">
        <v>152</v>
      </c>
      <c r="J19" s="4">
        <v>12</v>
      </c>
    </row>
    <row r="20" spans="1:11" ht="13.5" x14ac:dyDescent="0.15">
      <c r="A20" s="5"/>
      <c r="B20" s="20" t="s">
        <v>13</v>
      </c>
      <c r="C20" s="21">
        <f t="shared" si="3"/>
        <v>8400000</v>
      </c>
      <c r="D20" s="22">
        <v>0</v>
      </c>
      <c r="E20" s="23">
        <f t="shared" si="0"/>
        <v>8400000</v>
      </c>
      <c r="F20" s="47" t="s">
        <v>242</v>
      </c>
      <c r="G20" s="6"/>
      <c r="H20" s="4">
        <v>10000</v>
      </c>
      <c r="I20" s="4">
        <v>70</v>
      </c>
      <c r="J20" s="4">
        <v>12</v>
      </c>
    </row>
    <row r="21" spans="1:11" ht="13.5" x14ac:dyDescent="0.15">
      <c r="A21" s="5"/>
      <c r="B21" s="20" t="s">
        <v>14</v>
      </c>
      <c r="C21" s="22">
        <v>0</v>
      </c>
      <c r="D21" s="21">
        <v>360000</v>
      </c>
      <c r="E21" s="23">
        <f t="shared" si="0"/>
        <v>360000</v>
      </c>
      <c r="F21" s="45" t="s">
        <v>246</v>
      </c>
      <c r="G21" s="6"/>
    </row>
    <row r="22" spans="1:11" ht="13.5" x14ac:dyDescent="0.15">
      <c r="A22" s="5"/>
      <c r="B22" s="43" t="s">
        <v>15</v>
      </c>
      <c r="C22" s="44">
        <f>SUM(C23:C24)</f>
        <v>22000</v>
      </c>
      <c r="D22" s="44">
        <f>SUM(D23:D24)</f>
        <v>0</v>
      </c>
      <c r="E22" s="37">
        <f t="shared" si="0"/>
        <v>22000</v>
      </c>
      <c r="F22" s="39"/>
      <c r="G22" s="6"/>
    </row>
    <row r="23" spans="1:11" ht="13.5" x14ac:dyDescent="0.15">
      <c r="A23" s="5"/>
      <c r="B23" s="20" t="s">
        <v>16</v>
      </c>
      <c r="C23" s="21">
        <v>2000</v>
      </c>
      <c r="D23" s="22">
        <v>0</v>
      </c>
      <c r="E23" s="23">
        <f t="shared" si="0"/>
        <v>2000</v>
      </c>
      <c r="F23" s="45"/>
      <c r="G23" s="6"/>
    </row>
    <row r="24" spans="1:11" ht="13.5" x14ac:dyDescent="0.15">
      <c r="A24" s="5"/>
      <c r="B24" s="48" t="s">
        <v>17</v>
      </c>
      <c r="C24" s="49">
        <v>20000</v>
      </c>
      <c r="D24" s="50">
        <v>0</v>
      </c>
      <c r="E24" s="51">
        <f t="shared" si="0"/>
        <v>20000</v>
      </c>
      <c r="F24" s="52"/>
      <c r="G24" s="6"/>
    </row>
    <row r="25" spans="1:11" ht="14.25" x14ac:dyDescent="0.15">
      <c r="A25" s="5"/>
      <c r="B25" s="53" t="s">
        <v>65</v>
      </c>
      <c r="C25" s="33">
        <f>C26+C58</f>
        <v>67565000</v>
      </c>
      <c r="D25" s="33">
        <f>D26+D58</f>
        <v>350000</v>
      </c>
      <c r="E25" s="54">
        <f>E26+E58</f>
        <v>67915000</v>
      </c>
      <c r="F25" s="54"/>
      <c r="G25" s="6"/>
    </row>
    <row r="26" spans="1:11" ht="13.5" x14ac:dyDescent="0.15">
      <c r="A26" s="5"/>
      <c r="B26" s="55" t="s">
        <v>66</v>
      </c>
      <c r="C26" s="56">
        <f>C34+C27</f>
        <v>59968000</v>
      </c>
      <c r="D26" s="56">
        <f t="shared" ref="D26:E26" si="4">D34+D27</f>
        <v>350000</v>
      </c>
      <c r="E26" s="57">
        <f t="shared" si="4"/>
        <v>60318000</v>
      </c>
      <c r="F26" s="57"/>
      <c r="G26" s="6"/>
    </row>
    <row r="27" spans="1:11" ht="13.5" x14ac:dyDescent="0.15">
      <c r="A27" s="5"/>
      <c r="B27" s="58" t="s">
        <v>18</v>
      </c>
      <c r="C27" s="59">
        <f>SUM(C28:C33)</f>
        <v>49778000</v>
      </c>
      <c r="D27" s="59">
        <f t="shared" ref="D27:E27" si="5">SUM(D28:D33)</f>
        <v>78000</v>
      </c>
      <c r="E27" s="59">
        <f t="shared" si="5"/>
        <v>49856000</v>
      </c>
      <c r="F27" s="61"/>
      <c r="G27" s="6"/>
    </row>
    <row r="28" spans="1:11" ht="13.5" x14ac:dyDescent="0.15">
      <c r="A28" s="5"/>
      <c r="B28" s="62" t="s">
        <v>19</v>
      </c>
      <c r="C28" s="21">
        <f t="shared" ref="C28:C33" si="6">ROUNDDOWN(H28*I28*J28,-3)</f>
        <v>39000000</v>
      </c>
      <c r="D28" s="63">
        <v>78000</v>
      </c>
      <c r="E28" s="64">
        <f t="shared" ref="E28:E86" si="7">SUM(C28:D28)</f>
        <v>39078000</v>
      </c>
      <c r="F28" s="67" t="s">
        <v>122</v>
      </c>
      <c r="G28" s="6"/>
      <c r="H28" s="4">
        <v>3250000</v>
      </c>
      <c r="I28" s="4">
        <v>1</v>
      </c>
      <c r="J28" s="4">
        <v>12</v>
      </c>
    </row>
    <row r="29" spans="1:11" ht="13.5" x14ac:dyDescent="0.15">
      <c r="A29" s="5"/>
      <c r="B29" s="62" t="s">
        <v>20</v>
      </c>
      <c r="C29" s="21">
        <f t="shared" si="6"/>
        <v>5143000</v>
      </c>
      <c r="D29" s="22">
        <v>0</v>
      </c>
      <c r="E29" s="64">
        <f t="shared" si="7"/>
        <v>5143000</v>
      </c>
      <c r="F29" s="67" t="s">
        <v>97</v>
      </c>
      <c r="G29" s="6"/>
      <c r="H29" s="102">
        <v>5143727</v>
      </c>
      <c r="I29" s="4">
        <v>1</v>
      </c>
      <c r="J29" s="4">
        <v>1</v>
      </c>
      <c r="K29" s="4" t="s">
        <v>138</v>
      </c>
    </row>
    <row r="30" spans="1:11" ht="13.5" x14ac:dyDescent="0.15">
      <c r="A30" s="5"/>
      <c r="B30" s="62" t="s">
        <v>21</v>
      </c>
      <c r="C30" s="21">
        <f t="shared" si="6"/>
        <v>3256000</v>
      </c>
      <c r="D30" s="22">
        <v>0</v>
      </c>
      <c r="E30" s="64">
        <f t="shared" si="7"/>
        <v>3256000</v>
      </c>
      <c r="F30" s="67" t="s">
        <v>67</v>
      </c>
      <c r="G30" s="6"/>
      <c r="H30" s="4">
        <v>3256113</v>
      </c>
      <c r="I30" s="4">
        <v>1</v>
      </c>
      <c r="J30" s="4">
        <v>1</v>
      </c>
      <c r="K30" s="4" t="s">
        <v>138</v>
      </c>
    </row>
    <row r="31" spans="1:11" ht="13.5" x14ac:dyDescent="0.15">
      <c r="A31" s="5"/>
      <c r="B31" s="62" t="s">
        <v>22</v>
      </c>
      <c r="C31" s="21">
        <f t="shared" si="6"/>
        <v>388000</v>
      </c>
      <c r="D31" s="22">
        <v>0</v>
      </c>
      <c r="E31" s="64">
        <f t="shared" si="7"/>
        <v>388000</v>
      </c>
      <c r="F31" s="67" t="s">
        <v>123</v>
      </c>
      <c r="G31" s="6"/>
      <c r="H31" s="4">
        <v>32340</v>
      </c>
      <c r="I31" s="4">
        <v>1</v>
      </c>
      <c r="J31" s="4">
        <v>12</v>
      </c>
    </row>
    <row r="32" spans="1:11" ht="13.5" x14ac:dyDescent="0.15">
      <c r="A32" s="5"/>
      <c r="B32" s="62" t="s">
        <v>23</v>
      </c>
      <c r="C32" s="21">
        <f t="shared" si="6"/>
        <v>246000</v>
      </c>
      <c r="D32" s="22">
        <v>0</v>
      </c>
      <c r="E32" s="64">
        <f t="shared" si="7"/>
        <v>246000</v>
      </c>
      <c r="F32" s="109" t="s">
        <v>139</v>
      </c>
      <c r="G32" s="6"/>
      <c r="H32" s="4">
        <v>20510</v>
      </c>
      <c r="I32" s="4">
        <v>1</v>
      </c>
      <c r="J32" s="4">
        <v>12</v>
      </c>
    </row>
    <row r="33" spans="1:11" ht="13.5" x14ac:dyDescent="0.15">
      <c r="A33" s="5"/>
      <c r="B33" s="20" t="s">
        <v>44</v>
      </c>
      <c r="C33" s="21">
        <f t="shared" si="6"/>
        <v>1745000</v>
      </c>
      <c r="D33" s="22">
        <v>0</v>
      </c>
      <c r="E33" s="23">
        <f>SUM(C33:D33)</f>
        <v>1745000</v>
      </c>
      <c r="F33" s="47" t="s">
        <v>69</v>
      </c>
      <c r="G33" s="6"/>
      <c r="H33" s="4">
        <v>145451</v>
      </c>
      <c r="I33" s="4">
        <v>1</v>
      </c>
      <c r="J33" s="4">
        <v>12</v>
      </c>
      <c r="K33" s="4" t="s">
        <v>138</v>
      </c>
    </row>
    <row r="34" spans="1:11" ht="13.5" x14ac:dyDescent="0.15">
      <c r="A34" s="5"/>
      <c r="B34" s="24" t="s">
        <v>24</v>
      </c>
      <c r="C34" s="59">
        <f>SUM(C35:C57)</f>
        <v>10190000</v>
      </c>
      <c r="D34" s="59">
        <f>SUM(D35:D57)</f>
        <v>272000</v>
      </c>
      <c r="E34" s="60">
        <f>SUM(E35:E57)</f>
        <v>10462000</v>
      </c>
      <c r="F34" s="61"/>
      <c r="G34" s="6"/>
    </row>
    <row r="35" spans="1:11" ht="13.5" x14ac:dyDescent="0.15">
      <c r="A35" s="5"/>
      <c r="B35" s="20" t="s">
        <v>25</v>
      </c>
      <c r="C35" s="21">
        <f>H35*I35*J35</f>
        <v>1416000</v>
      </c>
      <c r="D35" s="22">
        <v>0</v>
      </c>
      <c r="E35" s="23">
        <f t="shared" si="7"/>
        <v>1416000</v>
      </c>
      <c r="F35" s="47" t="s">
        <v>93</v>
      </c>
      <c r="G35" s="6"/>
      <c r="H35" s="4">
        <v>236000</v>
      </c>
      <c r="I35" s="4">
        <v>1</v>
      </c>
      <c r="J35" s="4">
        <v>6</v>
      </c>
    </row>
    <row r="36" spans="1:11" ht="13.5" x14ac:dyDescent="0.15">
      <c r="A36" s="5"/>
      <c r="B36" s="20" t="s">
        <v>26</v>
      </c>
      <c r="C36" s="21">
        <f t="shared" ref="C36:C37" si="8">H36*I36*J36</f>
        <v>930000</v>
      </c>
      <c r="D36" s="22">
        <v>0</v>
      </c>
      <c r="E36" s="23">
        <f t="shared" si="7"/>
        <v>930000</v>
      </c>
      <c r="F36" s="47" t="s">
        <v>99</v>
      </c>
      <c r="G36" s="6"/>
      <c r="H36" s="4">
        <v>155000</v>
      </c>
      <c r="I36" s="4">
        <v>1</v>
      </c>
      <c r="J36" s="4">
        <v>6</v>
      </c>
    </row>
    <row r="37" spans="1:11" ht="13.5" x14ac:dyDescent="0.15">
      <c r="A37" s="5"/>
      <c r="B37" s="20" t="s">
        <v>27</v>
      </c>
      <c r="C37" s="21">
        <f t="shared" si="8"/>
        <v>678000</v>
      </c>
      <c r="D37" s="22">
        <v>0</v>
      </c>
      <c r="E37" s="23">
        <f t="shared" si="7"/>
        <v>678000</v>
      </c>
      <c r="F37" s="47" t="s">
        <v>99</v>
      </c>
      <c r="G37" s="6"/>
      <c r="H37" s="4">
        <v>113000</v>
      </c>
      <c r="I37" s="4">
        <v>1</v>
      </c>
      <c r="J37" s="4">
        <v>6</v>
      </c>
    </row>
    <row r="38" spans="1:11" ht="13.5" x14ac:dyDescent="0.15">
      <c r="A38" s="5"/>
      <c r="B38" s="20" t="s">
        <v>28</v>
      </c>
      <c r="C38" s="21">
        <f t="shared" ref="C38:C56" si="9">ROUNDDOWN(H38*I38*J38,-3)</f>
        <v>245000</v>
      </c>
      <c r="D38" s="22">
        <v>0</v>
      </c>
      <c r="E38" s="23">
        <f t="shared" si="7"/>
        <v>245000</v>
      </c>
      <c r="F38" s="47" t="s">
        <v>109</v>
      </c>
      <c r="G38" s="6"/>
      <c r="H38" s="4">
        <v>245006</v>
      </c>
      <c r="I38" s="4">
        <v>1</v>
      </c>
      <c r="J38" s="4">
        <v>1</v>
      </c>
    </row>
    <row r="39" spans="1:11" ht="13.5" x14ac:dyDescent="0.15">
      <c r="A39" s="5"/>
      <c r="B39" s="20" t="s">
        <v>29</v>
      </c>
      <c r="C39" s="21">
        <f t="shared" si="9"/>
        <v>679000</v>
      </c>
      <c r="D39" s="21">
        <v>9000</v>
      </c>
      <c r="E39" s="23">
        <f t="shared" si="7"/>
        <v>688000</v>
      </c>
      <c r="F39" s="47" t="s">
        <v>100</v>
      </c>
      <c r="G39" s="6"/>
      <c r="H39" s="4">
        <v>679330</v>
      </c>
      <c r="I39" s="4">
        <v>1</v>
      </c>
      <c r="J39" s="4">
        <v>1</v>
      </c>
    </row>
    <row r="40" spans="1:11" ht="13.5" x14ac:dyDescent="0.15">
      <c r="A40" s="5"/>
      <c r="B40" s="20" t="s">
        <v>30</v>
      </c>
      <c r="C40" s="21">
        <f t="shared" si="9"/>
        <v>10000</v>
      </c>
      <c r="D40" s="22">
        <v>0</v>
      </c>
      <c r="E40" s="23">
        <f t="shared" si="7"/>
        <v>10000</v>
      </c>
      <c r="F40" s="47" t="s">
        <v>101</v>
      </c>
      <c r="G40" s="6"/>
      <c r="H40" s="4">
        <v>10000</v>
      </c>
      <c r="I40" s="4">
        <v>1</v>
      </c>
      <c r="J40" s="4">
        <v>1</v>
      </c>
    </row>
    <row r="41" spans="1:11" ht="13.5" x14ac:dyDescent="0.15">
      <c r="A41" s="5"/>
      <c r="B41" s="20" t="s">
        <v>31</v>
      </c>
      <c r="C41" s="21">
        <f t="shared" si="9"/>
        <v>1000</v>
      </c>
      <c r="D41" s="22">
        <v>0</v>
      </c>
      <c r="E41" s="23">
        <f t="shared" si="7"/>
        <v>1000</v>
      </c>
      <c r="F41" s="47"/>
      <c r="G41" s="6"/>
      <c r="H41" s="4">
        <v>1000</v>
      </c>
      <c r="I41" s="4">
        <v>1</v>
      </c>
      <c r="J41" s="4">
        <v>1</v>
      </c>
    </row>
    <row r="42" spans="1:11" ht="13.5" x14ac:dyDescent="0.15">
      <c r="A42" s="5"/>
      <c r="B42" s="20" t="s">
        <v>32</v>
      </c>
      <c r="C42" s="21">
        <f t="shared" si="9"/>
        <v>500000</v>
      </c>
      <c r="D42" s="63">
        <v>3000</v>
      </c>
      <c r="E42" s="23">
        <f t="shared" si="7"/>
        <v>503000</v>
      </c>
      <c r="F42" s="47" t="s">
        <v>102</v>
      </c>
      <c r="G42" s="6"/>
      <c r="H42" s="4">
        <v>500000</v>
      </c>
      <c r="I42" s="4">
        <v>1</v>
      </c>
      <c r="J42" s="4">
        <v>1</v>
      </c>
    </row>
    <row r="43" spans="1:11" ht="13.5" x14ac:dyDescent="0.15">
      <c r="A43" s="5"/>
      <c r="B43" s="20" t="s">
        <v>33</v>
      </c>
      <c r="C43" s="21">
        <f t="shared" si="9"/>
        <v>1000</v>
      </c>
      <c r="D43" s="22">
        <v>0</v>
      </c>
      <c r="E43" s="23">
        <f t="shared" si="7"/>
        <v>1000</v>
      </c>
      <c r="F43" s="47" t="s">
        <v>121</v>
      </c>
      <c r="G43" s="6"/>
      <c r="H43" s="4">
        <v>1000</v>
      </c>
      <c r="I43" s="4">
        <v>1</v>
      </c>
      <c r="J43" s="4">
        <v>1</v>
      </c>
    </row>
    <row r="44" spans="1:11" ht="13.5" x14ac:dyDescent="0.15">
      <c r="A44" s="5"/>
      <c r="B44" s="20" t="s">
        <v>34</v>
      </c>
      <c r="C44" s="21">
        <f t="shared" si="9"/>
        <v>57000</v>
      </c>
      <c r="D44" s="22">
        <v>0</v>
      </c>
      <c r="E44" s="23">
        <f t="shared" si="7"/>
        <v>57000</v>
      </c>
      <c r="F44" s="47" t="s">
        <v>103</v>
      </c>
      <c r="G44" s="6"/>
      <c r="H44" s="4">
        <v>57888</v>
      </c>
      <c r="I44" s="4">
        <v>1</v>
      </c>
      <c r="J44" s="4">
        <v>1</v>
      </c>
    </row>
    <row r="45" spans="1:11" ht="13.5" x14ac:dyDescent="0.15">
      <c r="A45" s="5"/>
      <c r="B45" s="20" t="s">
        <v>35</v>
      </c>
      <c r="C45" s="21">
        <f t="shared" si="9"/>
        <v>28000</v>
      </c>
      <c r="D45" s="22">
        <v>0</v>
      </c>
      <c r="E45" s="23">
        <f t="shared" si="7"/>
        <v>28000</v>
      </c>
      <c r="F45" s="47" t="s">
        <v>94</v>
      </c>
      <c r="G45" s="6"/>
      <c r="H45" s="4">
        <v>28000</v>
      </c>
      <c r="I45" s="4">
        <v>1</v>
      </c>
      <c r="J45" s="4">
        <v>1</v>
      </c>
    </row>
    <row r="46" spans="1:11" ht="13.5" x14ac:dyDescent="0.15">
      <c r="A46" s="5"/>
      <c r="B46" s="20" t="s">
        <v>36</v>
      </c>
      <c r="C46" s="21">
        <f t="shared" si="9"/>
        <v>333000</v>
      </c>
      <c r="D46" s="63">
        <v>3000</v>
      </c>
      <c r="E46" s="23">
        <f t="shared" si="7"/>
        <v>336000</v>
      </c>
      <c r="F46" s="47" t="s">
        <v>104</v>
      </c>
      <c r="G46" s="6"/>
      <c r="H46" s="4">
        <v>333954</v>
      </c>
      <c r="I46" s="4">
        <v>1</v>
      </c>
      <c r="J46" s="4">
        <v>1</v>
      </c>
    </row>
    <row r="47" spans="1:11" ht="13.5" x14ac:dyDescent="0.15">
      <c r="A47" s="5"/>
      <c r="B47" s="20" t="s">
        <v>37</v>
      </c>
      <c r="C47" s="21">
        <f t="shared" si="9"/>
        <v>209000</v>
      </c>
      <c r="D47" s="63">
        <v>0</v>
      </c>
      <c r="E47" s="23">
        <f t="shared" si="7"/>
        <v>209000</v>
      </c>
      <c r="F47" s="47" t="s">
        <v>95</v>
      </c>
      <c r="G47" s="6"/>
      <c r="H47" s="4">
        <v>34941</v>
      </c>
      <c r="I47" s="4">
        <v>1</v>
      </c>
      <c r="J47" s="4">
        <v>6</v>
      </c>
    </row>
    <row r="48" spans="1:11" ht="13.5" x14ac:dyDescent="0.15">
      <c r="A48" s="5"/>
      <c r="B48" s="20" t="s">
        <v>38</v>
      </c>
      <c r="C48" s="21">
        <f t="shared" si="9"/>
        <v>360000</v>
      </c>
      <c r="D48" s="63">
        <v>3000</v>
      </c>
      <c r="E48" s="23">
        <f t="shared" si="7"/>
        <v>363000</v>
      </c>
      <c r="F48" s="47" t="s">
        <v>68</v>
      </c>
      <c r="G48" s="6"/>
      <c r="H48" s="4">
        <v>30000</v>
      </c>
      <c r="I48" s="4">
        <v>1</v>
      </c>
      <c r="J48" s="4">
        <v>12</v>
      </c>
      <c r="K48" s="4">
        <v>400000</v>
      </c>
    </row>
    <row r="49" spans="1:11" ht="13.5" x14ac:dyDescent="0.15">
      <c r="A49" s="5"/>
      <c r="B49" s="20" t="s">
        <v>39</v>
      </c>
      <c r="C49" s="21">
        <f t="shared" si="9"/>
        <v>623000</v>
      </c>
      <c r="D49" s="63">
        <v>3000</v>
      </c>
      <c r="E49" s="23">
        <f t="shared" si="7"/>
        <v>626000</v>
      </c>
      <c r="F49" s="47" t="s">
        <v>105</v>
      </c>
      <c r="G49" s="6"/>
      <c r="H49" s="4">
        <v>623290</v>
      </c>
      <c r="I49" s="4">
        <v>1</v>
      </c>
      <c r="J49" s="4">
        <v>1</v>
      </c>
    </row>
    <row r="50" spans="1:11" ht="13.5" x14ac:dyDescent="0.15">
      <c r="A50" s="5"/>
      <c r="B50" s="20" t="s">
        <v>40</v>
      </c>
      <c r="C50" s="21">
        <f>ROUNDDOWN(H50*I50*J50,-3)-500000</f>
        <v>2191000</v>
      </c>
      <c r="D50" s="63">
        <v>6000</v>
      </c>
      <c r="E50" s="23">
        <f t="shared" si="7"/>
        <v>2197000</v>
      </c>
      <c r="F50" s="47" t="s">
        <v>106</v>
      </c>
      <c r="G50" s="6"/>
      <c r="H50" s="4">
        <v>224300</v>
      </c>
      <c r="I50" s="4">
        <v>1</v>
      </c>
      <c r="J50" s="4">
        <v>12</v>
      </c>
    </row>
    <row r="51" spans="1:11" ht="13.5" x14ac:dyDescent="0.15">
      <c r="A51" s="5"/>
      <c r="B51" s="20" t="s">
        <v>41</v>
      </c>
      <c r="C51" s="21">
        <f t="shared" si="9"/>
        <v>1531000</v>
      </c>
      <c r="D51" s="63">
        <v>0</v>
      </c>
      <c r="E51" s="23">
        <f t="shared" si="7"/>
        <v>1531000</v>
      </c>
      <c r="F51" s="47" t="s">
        <v>247</v>
      </c>
      <c r="G51" s="6"/>
      <c r="H51" s="4">
        <v>127614</v>
      </c>
      <c r="I51" s="4">
        <v>1</v>
      </c>
      <c r="J51" s="4">
        <v>12</v>
      </c>
    </row>
    <row r="52" spans="1:11" ht="13.5" x14ac:dyDescent="0.15">
      <c r="A52" s="5"/>
      <c r="B52" s="20" t="s">
        <v>254</v>
      </c>
      <c r="C52" s="21">
        <v>300000</v>
      </c>
      <c r="D52" s="22"/>
      <c r="E52" s="23">
        <f t="shared" ref="E52" si="10">SUM(C52:D52)</f>
        <v>300000</v>
      </c>
      <c r="F52" s="45"/>
      <c r="G52" s="6"/>
    </row>
    <row r="53" spans="1:11" ht="13.5" x14ac:dyDescent="0.15">
      <c r="A53" s="5"/>
      <c r="B53" s="20" t="s">
        <v>42</v>
      </c>
      <c r="C53" s="21">
        <f t="shared" si="9"/>
        <v>20000</v>
      </c>
      <c r="D53" s="22">
        <v>0</v>
      </c>
      <c r="E53" s="23">
        <f t="shared" si="7"/>
        <v>20000</v>
      </c>
      <c r="F53" s="47" t="s">
        <v>108</v>
      </c>
      <c r="G53" s="6"/>
      <c r="H53" s="4">
        <v>20000</v>
      </c>
      <c r="I53" s="4">
        <v>1</v>
      </c>
      <c r="J53" s="4">
        <v>1</v>
      </c>
    </row>
    <row r="54" spans="1:11" ht="13.5" x14ac:dyDescent="0.15">
      <c r="A54" s="5"/>
      <c r="B54" s="20" t="s">
        <v>50</v>
      </c>
      <c r="C54" s="21">
        <f t="shared" si="9"/>
        <v>30000</v>
      </c>
      <c r="D54" s="22">
        <v>0</v>
      </c>
      <c r="E54" s="23">
        <f t="shared" ref="E54" si="11">SUM(C54:D54)</f>
        <v>30000</v>
      </c>
      <c r="F54" s="47" t="s">
        <v>96</v>
      </c>
      <c r="G54" s="6"/>
      <c r="H54" s="4">
        <v>30000</v>
      </c>
      <c r="I54" s="4">
        <v>1</v>
      </c>
      <c r="J54" s="4">
        <v>1</v>
      </c>
    </row>
    <row r="55" spans="1:11" ht="13.5" x14ac:dyDescent="0.15">
      <c r="A55" s="5"/>
      <c r="B55" s="20" t="s">
        <v>43</v>
      </c>
      <c r="C55" s="21">
        <f t="shared" si="9"/>
        <v>36000</v>
      </c>
      <c r="D55" s="21">
        <v>5000</v>
      </c>
      <c r="E55" s="23">
        <f t="shared" si="7"/>
        <v>41000</v>
      </c>
      <c r="F55" s="47"/>
      <c r="G55" s="6"/>
      <c r="H55" s="4">
        <v>3000</v>
      </c>
      <c r="I55" s="4">
        <v>1</v>
      </c>
      <c r="J55" s="4">
        <v>12</v>
      </c>
    </row>
    <row r="56" spans="1:11" ht="13.5" x14ac:dyDescent="0.15">
      <c r="A56" s="5"/>
      <c r="B56" s="20" t="s">
        <v>46</v>
      </c>
      <c r="C56" s="21">
        <f t="shared" si="9"/>
        <v>12000</v>
      </c>
      <c r="D56" s="22">
        <v>0</v>
      </c>
      <c r="E56" s="23">
        <f t="shared" si="7"/>
        <v>12000</v>
      </c>
      <c r="F56" s="47"/>
      <c r="G56" s="6"/>
      <c r="H56" s="4">
        <v>1000</v>
      </c>
      <c r="I56" s="4">
        <v>1</v>
      </c>
      <c r="J56" s="4">
        <v>12</v>
      </c>
    </row>
    <row r="57" spans="1:11" ht="13.5" x14ac:dyDescent="0.15">
      <c r="A57" s="5"/>
      <c r="B57" s="20" t="s">
        <v>47</v>
      </c>
      <c r="C57" s="22">
        <v>0</v>
      </c>
      <c r="D57" s="21">
        <v>240000</v>
      </c>
      <c r="E57" s="23">
        <f t="shared" si="7"/>
        <v>240000</v>
      </c>
      <c r="F57" s="45" t="s">
        <v>245</v>
      </c>
      <c r="G57" s="6"/>
    </row>
    <row r="58" spans="1:11" ht="13.5" x14ac:dyDescent="0.15">
      <c r="A58" s="5"/>
      <c r="B58" s="40" t="s">
        <v>70</v>
      </c>
      <c r="C58" s="57">
        <f>C59+C66</f>
        <v>7597000</v>
      </c>
      <c r="D58" s="57">
        <f t="shared" ref="D58:E58" si="12">D59+D66</f>
        <v>0</v>
      </c>
      <c r="E58" s="57">
        <f t="shared" si="12"/>
        <v>7597000</v>
      </c>
      <c r="F58" s="57" t="s">
        <v>136</v>
      </c>
      <c r="G58" s="6"/>
    </row>
    <row r="59" spans="1:11" ht="13.5" x14ac:dyDescent="0.15">
      <c r="A59" s="5"/>
      <c r="B59" s="58" t="s">
        <v>18</v>
      </c>
      <c r="C59" s="59">
        <f>SUM(C60:C65)</f>
        <v>5249000</v>
      </c>
      <c r="D59" s="59">
        <f t="shared" ref="D59:E59" si="13">SUM(D60:D65)</f>
        <v>0</v>
      </c>
      <c r="E59" s="60">
        <f t="shared" si="13"/>
        <v>5249000</v>
      </c>
      <c r="F59" s="61"/>
      <c r="G59" s="6"/>
    </row>
    <row r="60" spans="1:11" ht="13.5" x14ac:dyDescent="0.15">
      <c r="A60" s="5"/>
      <c r="B60" s="62" t="s">
        <v>48</v>
      </c>
      <c r="C60" s="21">
        <v>360000</v>
      </c>
      <c r="D60" s="22">
        <v>0</v>
      </c>
      <c r="E60" s="64">
        <f t="shared" si="7"/>
        <v>360000</v>
      </c>
      <c r="F60" s="67" t="s">
        <v>72</v>
      </c>
      <c r="G60" s="6"/>
    </row>
    <row r="61" spans="1:11" ht="13.5" x14ac:dyDescent="0.15">
      <c r="A61" s="5"/>
      <c r="B61" s="62" t="s">
        <v>19</v>
      </c>
      <c r="C61" s="21">
        <f t="shared" ref="C61:C62" si="14">ROUNDDOWN(H61*I61*J61,-3)</f>
        <v>3335000</v>
      </c>
      <c r="D61" s="63">
        <v>0</v>
      </c>
      <c r="E61" s="64">
        <f t="shared" si="7"/>
        <v>3335000</v>
      </c>
      <c r="F61" s="67" t="s">
        <v>120</v>
      </c>
      <c r="G61" s="6"/>
      <c r="H61" s="4">
        <v>277920</v>
      </c>
      <c r="I61" s="4">
        <v>1</v>
      </c>
      <c r="J61" s="4">
        <v>12</v>
      </c>
    </row>
    <row r="62" spans="1:11" ht="13.5" x14ac:dyDescent="0.15">
      <c r="A62" s="5"/>
      <c r="B62" s="62" t="s">
        <v>20</v>
      </c>
      <c r="C62" s="21">
        <f t="shared" si="14"/>
        <v>833000</v>
      </c>
      <c r="D62" s="22">
        <v>0</v>
      </c>
      <c r="E62" s="64">
        <f t="shared" si="7"/>
        <v>833000</v>
      </c>
      <c r="F62" s="67" t="s">
        <v>88</v>
      </c>
      <c r="G62" s="6"/>
      <c r="H62" s="4">
        <v>277920</v>
      </c>
      <c r="I62" s="4">
        <v>2</v>
      </c>
      <c r="J62" s="4">
        <v>1.5</v>
      </c>
      <c r="K62" s="4" t="s">
        <v>138</v>
      </c>
    </row>
    <row r="63" spans="1:11" ht="13.5" x14ac:dyDescent="0.15">
      <c r="A63" s="5"/>
      <c r="B63" s="62" t="s">
        <v>21</v>
      </c>
      <c r="C63" s="21">
        <f>ROUNDDOWN(H63*I63*J63,-3)</f>
        <v>574000</v>
      </c>
      <c r="D63" s="22">
        <v>0</v>
      </c>
      <c r="E63" s="64">
        <f t="shared" si="7"/>
        <v>574000</v>
      </c>
      <c r="F63" s="67" t="s">
        <v>73</v>
      </c>
      <c r="G63" s="6"/>
      <c r="H63" s="4">
        <v>574681</v>
      </c>
      <c r="I63" s="4">
        <v>1</v>
      </c>
      <c r="J63" s="4">
        <v>1</v>
      </c>
    </row>
    <row r="64" spans="1:11" ht="13.5" x14ac:dyDescent="0.15">
      <c r="A64" s="5"/>
      <c r="B64" s="62" t="s">
        <v>22</v>
      </c>
      <c r="C64" s="21">
        <f t="shared" ref="C64:C65" si="15">ROUNDDOWN(H64*I64*J64,-3)</f>
        <v>115000</v>
      </c>
      <c r="D64" s="22">
        <v>0</v>
      </c>
      <c r="E64" s="64">
        <f t="shared" si="7"/>
        <v>115000</v>
      </c>
      <c r="F64" s="67" t="s">
        <v>124</v>
      </c>
      <c r="G64" s="6"/>
      <c r="H64" s="4">
        <v>115920</v>
      </c>
      <c r="I64" s="4">
        <v>1</v>
      </c>
      <c r="J64" s="4">
        <v>1</v>
      </c>
    </row>
    <row r="65" spans="1:11" ht="13.5" x14ac:dyDescent="0.15">
      <c r="A65" s="5"/>
      <c r="B65" s="65" t="s">
        <v>23</v>
      </c>
      <c r="C65" s="21">
        <f t="shared" si="15"/>
        <v>32000</v>
      </c>
      <c r="D65" s="50">
        <v>0</v>
      </c>
      <c r="E65" s="66">
        <f t="shared" si="7"/>
        <v>32000</v>
      </c>
      <c r="F65" s="107" t="s">
        <v>140</v>
      </c>
      <c r="G65" s="6"/>
      <c r="H65" s="4">
        <v>32752</v>
      </c>
      <c r="I65" s="4">
        <v>1</v>
      </c>
      <c r="J65" s="4">
        <v>1</v>
      </c>
    </row>
    <row r="66" spans="1:11" ht="13.5" x14ac:dyDescent="0.15">
      <c r="A66" s="5"/>
      <c r="B66" s="24" t="s">
        <v>24</v>
      </c>
      <c r="C66" s="59">
        <f>SUM(C67:C89)</f>
        <v>2348000</v>
      </c>
      <c r="D66" s="59">
        <f>SUM(D67:D89)</f>
        <v>0</v>
      </c>
      <c r="E66" s="60">
        <f>SUM(E67:E89)</f>
        <v>2348000</v>
      </c>
      <c r="F66" s="61"/>
      <c r="G66" s="6"/>
    </row>
    <row r="67" spans="1:11" ht="13.5" x14ac:dyDescent="0.15">
      <c r="A67" s="5"/>
      <c r="B67" s="20" t="s">
        <v>26</v>
      </c>
      <c r="C67" s="21">
        <f t="shared" ref="C67:C89" si="16">ROUNDDOWN(H67*I67*J67,-3)</f>
        <v>43000</v>
      </c>
      <c r="D67" s="22">
        <v>0</v>
      </c>
      <c r="E67" s="23">
        <f t="shared" si="7"/>
        <v>43000</v>
      </c>
      <c r="F67" s="108" t="s">
        <v>143</v>
      </c>
      <c r="G67" s="6"/>
      <c r="H67" s="4">
        <v>43500</v>
      </c>
      <c r="I67" s="4">
        <v>1</v>
      </c>
      <c r="J67" s="4">
        <v>1</v>
      </c>
      <c r="K67" s="4">
        <v>170000</v>
      </c>
    </row>
    <row r="68" spans="1:11" ht="13.5" x14ac:dyDescent="0.15">
      <c r="A68" s="5"/>
      <c r="B68" s="20" t="s">
        <v>27</v>
      </c>
      <c r="C68" s="21">
        <f t="shared" si="16"/>
        <v>43000</v>
      </c>
      <c r="D68" s="22">
        <v>0</v>
      </c>
      <c r="E68" s="23">
        <f t="shared" si="7"/>
        <v>43000</v>
      </c>
      <c r="F68" s="47" t="s">
        <v>143</v>
      </c>
      <c r="G68" s="6"/>
      <c r="H68" s="4">
        <v>43500</v>
      </c>
      <c r="I68" s="4">
        <v>1</v>
      </c>
      <c r="J68" s="4">
        <v>1</v>
      </c>
    </row>
    <row r="69" spans="1:11" ht="13.5" x14ac:dyDescent="0.15">
      <c r="A69" s="5"/>
      <c r="B69" s="20" t="s">
        <v>28</v>
      </c>
      <c r="C69" s="21">
        <f t="shared" si="16"/>
        <v>220000</v>
      </c>
      <c r="D69" s="22">
        <v>0</v>
      </c>
      <c r="E69" s="23">
        <f t="shared" si="7"/>
        <v>220000</v>
      </c>
      <c r="F69" s="47" t="s">
        <v>75</v>
      </c>
      <c r="G69" s="6"/>
      <c r="H69" s="4">
        <v>220312</v>
      </c>
      <c r="I69" s="4">
        <v>1</v>
      </c>
      <c r="J69" s="4">
        <v>1</v>
      </c>
    </row>
    <row r="70" spans="1:11" ht="13.5" x14ac:dyDescent="0.15">
      <c r="A70" s="5"/>
      <c r="B70" s="20" t="s">
        <v>29</v>
      </c>
      <c r="C70" s="21">
        <f t="shared" si="16"/>
        <v>93000</v>
      </c>
      <c r="D70" s="22">
        <v>0</v>
      </c>
      <c r="E70" s="23">
        <f t="shared" si="7"/>
        <v>93000</v>
      </c>
      <c r="F70" s="47" t="s">
        <v>75</v>
      </c>
      <c r="G70" s="6"/>
      <c r="H70" s="4">
        <v>93995</v>
      </c>
      <c r="I70" s="4">
        <v>1</v>
      </c>
      <c r="J70" s="4">
        <v>1</v>
      </c>
    </row>
    <row r="71" spans="1:11" ht="13.5" x14ac:dyDescent="0.15">
      <c r="A71" s="5"/>
      <c r="B71" s="20" t="s">
        <v>49</v>
      </c>
      <c r="C71" s="21">
        <f t="shared" si="16"/>
        <v>96000</v>
      </c>
      <c r="D71" s="22">
        <v>0</v>
      </c>
      <c r="E71" s="23">
        <f t="shared" si="7"/>
        <v>96000</v>
      </c>
      <c r="F71" s="47" t="s">
        <v>75</v>
      </c>
      <c r="G71" s="6"/>
      <c r="H71" s="4">
        <v>96791</v>
      </c>
      <c r="I71" s="4">
        <v>1</v>
      </c>
      <c r="J71" s="4">
        <v>1</v>
      </c>
    </row>
    <row r="72" spans="1:11" ht="13.5" x14ac:dyDescent="0.15">
      <c r="A72" s="5"/>
      <c r="B72" s="20" t="s">
        <v>30</v>
      </c>
      <c r="C72" s="21">
        <f t="shared" si="16"/>
        <v>37000</v>
      </c>
      <c r="D72" s="22">
        <v>0</v>
      </c>
      <c r="E72" s="23">
        <f t="shared" si="7"/>
        <v>37000</v>
      </c>
      <c r="F72" s="47" t="s">
        <v>121</v>
      </c>
      <c r="G72" s="6"/>
      <c r="H72" s="4">
        <v>37812</v>
      </c>
      <c r="I72" s="4">
        <v>1</v>
      </c>
      <c r="J72" s="4">
        <v>1</v>
      </c>
    </row>
    <row r="73" spans="1:11" ht="13.5" x14ac:dyDescent="0.15">
      <c r="A73" s="5"/>
      <c r="B73" s="20" t="s">
        <v>31</v>
      </c>
      <c r="C73" s="21">
        <f t="shared" si="16"/>
        <v>2000</v>
      </c>
      <c r="D73" s="22">
        <v>0</v>
      </c>
      <c r="E73" s="23">
        <f t="shared" si="7"/>
        <v>2000</v>
      </c>
      <c r="F73" s="47"/>
      <c r="G73" s="6"/>
      <c r="H73" s="4">
        <v>2000</v>
      </c>
      <c r="I73" s="4">
        <v>1</v>
      </c>
      <c r="J73" s="4">
        <v>1</v>
      </c>
      <c r="K73" s="4">
        <v>100000</v>
      </c>
    </row>
    <row r="74" spans="1:11" ht="13.5" x14ac:dyDescent="0.15">
      <c r="A74" s="5"/>
      <c r="B74" s="20" t="s">
        <v>32</v>
      </c>
      <c r="C74" s="21">
        <f t="shared" si="16"/>
        <v>51000</v>
      </c>
      <c r="D74" s="22">
        <v>0</v>
      </c>
      <c r="E74" s="23">
        <f t="shared" si="7"/>
        <v>51000</v>
      </c>
      <c r="F74" s="47" t="s">
        <v>150</v>
      </c>
      <c r="G74" s="6"/>
      <c r="H74" s="4">
        <v>51663</v>
      </c>
      <c r="I74" s="4">
        <v>1</v>
      </c>
      <c r="J74" s="4">
        <v>1</v>
      </c>
    </row>
    <row r="75" spans="1:11" ht="13.5" x14ac:dyDescent="0.15">
      <c r="A75" s="5"/>
      <c r="B75" s="20" t="s">
        <v>33</v>
      </c>
      <c r="C75" s="21">
        <f t="shared" si="16"/>
        <v>1000</v>
      </c>
      <c r="D75" s="22">
        <v>0</v>
      </c>
      <c r="E75" s="23">
        <f t="shared" si="7"/>
        <v>1000</v>
      </c>
      <c r="F75" s="47"/>
      <c r="G75" s="6"/>
      <c r="H75" s="4">
        <v>1000</v>
      </c>
      <c r="I75" s="4">
        <v>1</v>
      </c>
      <c r="J75" s="4">
        <v>1</v>
      </c>
    </row>
    <row r="76" spans="1:11" ht="13.5" x14ac:dyDescent="0.15">
      <c r="A76" s="5"/>
      <c r="B76" s="20" t="s">
        <v>34</v>
      </c>
      <c r="C76" s="21">
        <f t="shared" si="16"/>
        <v>13000</v>
      </c>
      <c r="D76" s="22">
        <v>0</v>
      </c>
      <c r="E76" s="23">
        <f t="shared" si="7"/>
        <v>13000</v>
      </c>
      <c r="F76" s="47" t="s">
        <v>142</v>
      </c>
      <c r="G76" s="6"/>
      <c r="H76" s="4">
        <v>13020</v>
      </c>
      <c r="I76" s="4">
        <v>1</v>
      </c>
      <c r="J76" s="4">
        <v>1</v>
      </c>
    </row>
    <row r="77" spans="1:11" ht="13.5" x14ac:dyDescent="0.15">
      <c r="A77" s="5"/>
      <c r="B77" s="20" t="s">
        <v>35</v>
      </c>
      <c r="C77" s="21">
        <f t="shared" si="16"/>
        <v>1000</v>
      </c>
      <c r="D77" s="22">
        <v>0</v>
      </c>
      <c r="E77" s="23">
        <f t="shared" si="7"/>
        <v>1000</v>
      </c>
      <c r="F77" s="47"/>
      <c r="G77" s="6"/>
      <c r="H77" s="4">
        <v>1000</v>
      </c>
      <c r="I77" s="4">
        <v>1</v>
      </c>
      <c r="J77" s="4">
        <v>1</v>
      </c>
    </row>
    <row r="78" spans="1:11" ht="13.5" x14ac:dyDescent="0.15">
      <c r="A78" s="5"/>
      <c r="B78" s="20" t="s">
        <v>36</v>
      </c>
      <c r="C78" s="21">
        <f t="shared" si="16"/>
        <v>37000</v>
      </c>
      <c r="D78" s="22">
        <v>0</v>
      </c>
      <c r="E78" s="23">
        <f t="shared" si="7"/>
        <v>37000</v>
      </c>
      <c r="F78" s="47" t="s">
        <v>150</v>
      </c>
      <c r="G78" s="6"/>
      <c r="H78" s="4">
        <v>37661</v>
      </c>
      <c r="I78" s="4">
        <v>1</v>
      </c>
      <c r="J78" s="4">
        <v>1</v>
      </c>
    </row>
    <row r="79" spans="1:11" ht="13.5" x14ac:dyDescent="0.15">
      <c r="A79" s="5"/>
      <c r="B79" s="20" t="s">
        <v>38</v>
      </c>
      <c r="C79" s="21">
        <f t="shared" si="16"/>
        <v>80000</v>
      </c>
      <c r="D79" s="22">
        <v>0</v>
      </c>
      <c r="E79" s="23">
        <f t="shared" si="7"/>
        <v>80000</v>
      </c>
      <c r="F79" s="47" t="s">
        <v>151</v>
      </c>
      <c r="G79" s="6"/>
      <c r="H79" s="4">
        <v>80000</v>
      </c>
      <c r="I79" s="4">
        <v>1</v>
      </c>
      <c r="J79" s="4">
        <v>1</v>
      </c>
    </row>
    <row r="80" spans="1:11" ht="13.5" x14ac:dyDescent="0.15">
      <c r="A80" s="5"/>
      <c r="B80" s="20" t="s">
        <v>39</v>
      </c>
      <c r="C80" s="21">
        <f t="shared" si="16"/>
        <v>41000</v>
      </c>
      <c r="D80" s="22">
        <v>0</v>
      </c>
      <c r="E80" s="23">
        <f t="shared" si="7"/>
        <v>41000</v>
      </c>
      <c r="F80" s="47" t="s">
        <v>151</v>
      </c>
      <c r="G80" s="6"/>
      <c r="H80" s="4">
        <v>41582</v>
      </c>
      <c r="I80" s="4">
        <v>1</v>
      </c>
      <c r="J80" s="4">
        <v>1</v>
      </c>
    </row>
    <row r="81" spans="1:11" ht="13.5" x14ac:dyDescent="0.15">
      <c r="A81" s="5"/>
      <c r="B81" s="20" t="s">
        <v>40</v>
      </c>
      <c r="C81" s="21">
        <f t="shared" si="16"/>
        <v>211000</v>
      </c>
      <c r="D81" s="22">
        <v>0</v>
      </c>
      <c r="E81" s="23">
        <f t="shared" si="7"/>
        <v>211000</v>
      </c>
      <c r="F81" s="47" t="s">
        <v>151</v>
      </c>
      <c r="G81" s="6"/>
      <c r="H81" s="4">
        <v>211200</v>
      </c>
      <c r="I81" s="4">
        <v>1</v>
      </c>
      <c r="J81" s="4">
        <v>1</v>
      </c>
    </row>
    <row r="82" spans="1:11" ht="13.5" x14ac:dyDescent="0.15">
      <c r="A82" s="5"/>
      <c r="B82" s="20" t="s">
        <v>41</v>
      </c>
      <c r="C82" s="21">
        <f t="shared" si="16"/>
        <v>177000</v>
      </c>
      <c r="D82" s="22">
        <v>0</v>
      </c>
      <c r="E82" s="23">
        <f t="shared" si="7"/>
        <v>177000</v>
      </c>
      <c r="F82" s="47" t="s">
        <v>151</v>
      </c>
      <c r="G82" s="6"/>
      <c r="H82" s="4">
        <v>177904</v>
      </c>
      <c r="I82" s="4">
        <v>1</v>
      </c>
      <c r="J82" s="4">
        <v>1</v>
      </c>
    </row>
    <row r="83" spans="1:11" ht="13.5" x14ac:dyDescent="0.15">
      <c r="A83" s="5"/>
      <c r="B83" s="20" t="s">
        <v>42</v>
      </c>
      <c r="C83" s="21">
        <f t="shared" si="16"/>
        <v>300000</v>
      </c>
      <c r="D83" s="22">
        <v>0</v>
      </c>
      <c r="E83" s="23">
        <f t="shared" si="7"/>
        <v>300000</v>
      </c>
      <c r="F83" s="47" t="s">
        <v>98</v>
      </c>
      <c r="G83" s="6"/>
      <c r="H83" s="4">
        <v>300000</v>
      </c>
      <c r="I83" s="4">
        <v>1</v>
      </c>
      <c r="J83" s="4">
        <v>1</v>
      </c>
    </row>
    <row r="84" spans="1:11" ht="13.5" x14ac:dyDescent="0.15">
      <c r="A84" s="5"/>
      <c r="B84" s="20" t="s">
        <v>50</v>
      </c>
      <c r="C84" s="21">
        <f t="shared" si="16"/>
        <v>30000</v>
      </c>
      <c r="D84" s="22">
        <v>0</v>
      </c>
      <c r="E84" s="23">
        <f t="shared" si="7"/>
        <v>30000</v>
      </c>
      <c r="F84" s="47" t="s">
        <v>250</v>
      </c>
      <c r="G84" s="6"/>
      <c r="H84" s="4">
        <v>30800</v>
      </c>
      <c r="I84" s="4">
        <v>1</v>
      </c>
      <c r="J84" s="4">
        <v>1</v>
      </c>
    </row>
    <row r="85" spans="1:11" ht="13.5" x14ac:dyDescent="0.15">
      <c r="A85" s="5"/>
      <c r="B85" s="20" t="s">
        <v>43</v>
      </c>
      <c r="C85" s="21">
        <f t="shared" si="16"/>
        <v>480000</v>
      </c>
      <c r="D85" s="22">
        <v>0</v>
      </c>
      <c r="E85" s="23">
        <f t="shared" si="7"/>
        <v>480000</v>
      </c>
      <c r="F85" s="47" t="s">
        <v>76</v>
      </c>
      <c r="G85" s="6"/>
      <c r="H85" s="4">
        <v>480000</v>
      </c>
      <c r="I85" s="4">
        <v>1</v>
      </c>
      <c r="J85" s="4">
        <v>1</v>
      </c>
      <c r="K85" s="4">
        <v>250000</v>
      </c>
    </row>
    <row r="86" spans="1:11" ht="13.5" x14ac:dyDescent="0.15">
      <c r="A86" s="5"/>
      <c r="B86" s="20" t="s">
        <v>51</v>
      </c>
      <c r="C86" s="21">
        <f t="shared" si="16"/>
        <v>23000</v>
      </c>
      <c r="D86" s="22">
        <v>0</v>
      </c>
      <c r="E86" s="23">
        <f t="shared" si="7"/>
        <v>23000</v>
      </c>
      <c r="F86" s="47" t="s">
        <v>132</v>
      </c>
      <c r="G86" s="6"/>
      <c r="H86" s="4">
        <v>23900</v>
      </c>
      <c r="I86" s="4">
        <v>1</v>
      </c>
      <c r="J86" s="4">
        <v>1</v>
      </c>
    </row>
    <row r="87" spans="1:11" ht="13.5" x14ac:dyDescent="0.15">
      <c r="A87" s="5"/>
      <c r="B87" s="20" t="s">
        <v>52</v>
      </c>
      <c r="C87" s="21">
        <f t="shared" si="16"/>
        <v>119000</v>
      </c>
      <c r="D87" s="22">
        <v>0</v>
      </c>
      <c r="E87" s="23">
        <f t="shared" ref="E87:E89" si="17">SUM(C87:D87)</f>
        <v>119000</v>
      </c>
      <c r="F87" s="47" t="s">
        <v>77</v>
      </c>
      <c r="G87" s="6"/>
      <c r="H87" s="4">
        <v>119830</v>
      </c>
      <c r="I87" s="4">
        <v>1</v>
      </c>
      <c r="J87" s="4">
        <v>1</v>
      </c>
    </row>
    <row r="88" spans="1:11" ht="13.5" x14ac:dyDescent="0.15">
      <c r="A88" s="5"/>
      <c r="B88" s="20" t="s">
        <v>45</v>
      </c>
      <c r="C88" s="21">
        <f t="shared" si="16"/>
        <v>249000</v>
      </c>
      <c r="D88" s="22">
        <v>0</v>
      </c>
      <c r="E88" s="23">
        <f>SUM(C88:D88)</f>
        <v>249000</v>
      </c>
      <c r="F88" s="47" t="s">
        <v>91</v>
      </c>
      <c r="G88" s="6"/>
      <c r="H88" s="4">
        <v>249128</v>
      </c>
      <c r="I88" s="4">
        <v>1</v>
      </c>
      <c r="J88" s="4">
        <v>1</v>
      </c>
    </row>
    <row r="89" spans="1:11" ht="13.5" x14ac:dyDescent="0.15">
      <c r="A89" s="5"/>
      <c r="B89" s="68" t="s">
        <v>46</v>
      </c>
      <c r="C89" s="21">
        <f t="shared" si="16"/>
        <v>1000</v>
      </c>
      <c r="D89" s="22">
        <v>0</v>
      </c>
      <c r="E89" s="23">
        <f t="shared" si="17"/>
        <v>1000</v>
      </c>
      <c r="F89" s="45"/>
      <c r="G89" s="6"/>
      <c r="H89" s="4">
        <v>1000</v>
      </c>
      <c r="I89" s="4">
        <v>1</v>
      </c>
      <c r="J89" s="4">
        <v>1</v>
      </c>
      <c r="K89" s="4">
        <v>8000</v>
      </c>
    </row>
    <row r="90" spans="1:11" ht="15" thickBot="1" x14ac:dyDescent="0.2">
      <c r="A90" s="5"/>
      <c r="B90" s="96" t="s">
        <v>78</v>
      </c>
      <c r="C90" s="190">
        <f>C7-C25</f>
        <v>-313000</v>
      </c>
      <c r="D90" s="191">
        <f>D7-D25</f>
        <v>10000</v>
      </c>
      <c r="E90" s="191">
        <f>E7-E25</f>
        <v>-303000</v>
      </c>
      <c r="F90" s="98"/>
      <c r="G90" s="6"/>
    </row>
    <row r="91" spans="1:11" ht="12.75" thickTop="1" x14ac:dyDescent="0.15">
      <c r="A91" s="5"/>
      <c r="B91" s="17" t="s">
        <v>53</v>
      </c>
      <c r="C91" s="112"/>
      <c r="D91" s="112"/>
      <c r="E91" s="113"/>
      <c r="F91" s="19"/>
      <c r="G91" s="6"/>
    </row>
    <row r="92" spans="1:11" ht="13.5" x14ac:dyDescent="0.15">
      <c r="A92" s="5"/>
      <c r="B92" s="71" t="s">
        <v>54</v>
      </c>
      <c r="C92" s="114">
        <f>C93</f>
        <v>1000</v>
      </c>
      <c r="D92" s="114">
        <v>0</v>
      </c>
      <c r="E92" s="115">
        <f t="shared" ref="E92:E93" si="18">SUM(C92:D92)</f>
        <v>1000</v>
      </c>
      <c r="F92" s="93"/>
      <c r="G92" s="6"/>
    </row>
    <row r="93" spans="1:11" ht="13.5" x14ac:dyDescent="0.15">
      <c r="A93" s="5"/>
      <c r="B93" s="48" t="s">
        <v>127</v>
      </c>
      <c r="C93" s="116">
        <v>1000</v>
      </c>
      <c r="D93" s="116">
        <v>0</v>
      </c>
      <c r="E93" s="117">
        <f t="shared" si="18"/>
        <v>1000</v>
      </c>
      <c r="F93" s="92" t="s">
        <v>121</v>
      </c>
      <c r="G93" s="6"/>
    </row>
    <row r="94" spans="1:11" ht="13.5" x14ac:dyDescent="0.15">
      <c r="A94" s="5"/>
      <c r="B94" s="17" t="s">
        <v>55</v>
      </c>
      <c r="C94" s="118">
        <f>C95</f>
        <v>70000</v>
      </c>
      <c r="D94" s="118">
        <f t="shared" ref="D94:E94" si="19">D95</f>
        <v>0</v>
      </c>
      <c r="E94" s="119">
        <f t="shared" si="19"/>
        <v>70000</v>
      </c>
      <c r="F94" s="70"/>
      <c r="G94" s="6"/>
    </row>
    <row r="95" spans="1:11" ht="13.5" x14ac:dyDescent="0.15">
      <c r="A95" s="5"/>
      <c r="B95" s="48" t="s">
        <v>56</v>
      </c>
      <c r="C95" s="116">
        <v>70000</v>
      </c>
      <c r="D95" s="116">
        <v>0</v>
      </c>
      <c r="E95" s="117">
        <v>70000</v>
      </c>
      <c r="F95" s="106" t="s">
        <v>79</v>
      </c>
      <c r="G95" s="6"/>
    </row>
    <row r="96" spans="1:11" ht="14.25" x14ac:dyDescent="0.15">
      <c r="A96" s="5"/>
      <c r="B96" s="71" t="s">
        <v>80</v>
      </c>
      <c r="C96" s="192">
        <f>C92-C94</f>
        <v>-69000</v>
      </c>
      <c r="D96" s="193">
        <f t="shared" ref="D96:E96" si="20">D92-D94</f>
        <v>0</v>
      </c>
      <c r="E96" s="193">
        <f t="shared" si="20"/>
        <v>-69000</v>
      </c>
      <c r="F96" s="73"/>
      <c r="G96" s="6"/>
    </row>
    <row r="97" spans="1:7" ht="15" thickBot="1" x14ac:dyDescent="0.2">
      <c r="A97" s="5"/>
      <c r="B97" s="74" t="s">
        <v>81</v>
      </c>
      <c r="C97" s="194">
        <v>10000</v>
      </c>
      <c r="D97" s="194">
        <v>-10000</v>
      </c>
      <c r="E97" s="194">
        <v>0</v>
      </c>
      <c r="F97" s="75"/>
      <c r="G97" s="6"/>
    </row>
    <row r="98" spans="1:7" ht="15.75" thickTop="1" thickBot="1" x14ac:dyDescent="0.2">
      <c r="A98" s="5"/>
      <c r="B98" s="76" t="s">
        <v>82</v>
      </c>
      <c r="C98" s="195">
        <f>C90+C96+C97</f>
        <v>-372000</v>
      </c>
      <c r="D98" s="195">
        <f t="shared" ref="D98:E98" si="21">D90+D96+D97</f>
        <v>0</v>
      </c>
      <c r="E98" s="195">
        <f t="shared" si="21"/>
        <v>-372000</v>
      </c>
      <c r="F98" s="189" t="s">
        <v>248</v>
      </c>
      <c r="G98" s="6"/>
    </row>
    <row r="99" spans="1:7" ht="15" thickTop="1" x14ac:dyDescent="0.15">
      <c r="A99" s="5"/>
      <c r="B99" s="25" t="s">
        <v>57</v>
      </c>
      <c r="C99" s="196">
        <v>18378281</v>
      </c>
      <c r="D99" s="196">
        <v>0</v>
      </c>
      <c r="E99" s="197">
        <f>SUM(C99:D99)</f>
        <v>18378281</v>
      </c>
      <c r="F99" s="80"/>
      <c r="G99" s="6"/>
    </row>
    <row r="100" spans="1:7" ht="14.25" x14ac:dyDescent="0.15">
      <c r="A100" s="5"/>
      <c r="B100" s="25" t="s">
        <v>58</v>
      </c>
      <c r="C100" s="198">
        <f>C99+C98</f>
        <v>18006281</v>
      </c>
      <c r="D100" s="198">
        <v>0</v>
      </c>
      <c r="E100" s="199">
        <f>SUM(C100:D100)</f>
        <v>18006281</v>
      </c>
      <c r="F100" s="83"/>
      <c r="G100" s="6"/>
    </row>
    <row r="101" spans="1:7" ht="0.75" customHeight="1" x14ac:dyDescent="0.15">
      <c r="A101" s="5"/>
      <c r="B101" s="247"/>
      <c r="C101" s="248"/>
      <c r="D101" s="248"/>
      <c r="E101" s="249"/>
      <c r="F101" s="11"/>
      <c r="G101" s="6"/>
    </row>
    <row r="102" spans="1:7" x14ac:dyDescent="0.15">
      <c r="A102" s="5"/>
      <c r="B102" s="26"/>
      <c r="C102" s="26"/>
      <c r="D102" s="26"/>
      <c r="E102" s="26"/>
      <c r="F102" s="26"/>
      <c r="G102" s="6"/>
    </row>
    <row r="103" spans="1:7" x14ac:dyDescent="0.15">
      <c r="A103" s="27"/>
      <c r="B103" s="28"/>
      <c r="C103" s="28"/>
      <c r="D103" s="28"/>
      <c r="E103" s="28"/>
      <c r="F103" s="28"/>
      <c r="G103" s="29"/>
    </row>
  </sheetData>
  <mergeCells count="5">
    <mergeCell ref="B1:E1"/>
    <mergeCell ref="B2:E2"/>
    <mergeCell ref="D3:F3"/>
    <mergeCell ref="C4:D4"/>
    <mergeCell ref="B101:E101"/>
  </mergeCells>
  <phoneticPr fontId="2"/>
  <pageMargins left="0.59055118110236227" right="0.39370078740157483" top="0.78740157480314965" bottom="0.39370078740157483" header="0.51181102362204722" footer="0.39370078740157483"/>
  <pageSetup paperSize="9" scale="95" firstPageNumber="30" orientation="portrait" useFirstPageNumber="1" r:id="rId1"/>
  <headerFooter>
    <oddHeader>&amp;L&amp;"-,太字"&amp;14第4号議案</oddHeader>
    <oddFooter>&amp;C&amp;P</oddFooter>
  </headerFooter>
  <rowBreaks count="1" manualBreakCount="1">
    <brk id="5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17"/>
  <sheetViews>
    <sheetView zoomScaleNormal="100" workbookViewId="0">
      <selection activeCell="A4" sqref="A4:I4"/>
    </sheetView>
  </sheetViews>
  <sheetFormatPr defaultRowHeight="13.5" x14ac:dyDescent="0.15"/>
  <cols>
    <col min="1" max="1" width="2.625" style="128" customWidth="1"/>
    <col min="2" max="2" width="2.5" style="128" customWidth="1"/>
    <col min="3" max="3" width="3.25" style="128" customWidth="1"/>
    <col min="4" max="4" width="3.125" style="128" customWidth="1"/>
    <col min="5" max="5" width="31.75" style="128" customWidth="1"/>
    <col min="6" max="8" width="13.75" style="128" customWidth="1"/>
    <col min="9" max="9" width="2.625" style="128" customWidth="1"/>
    <col min="10" max="10" width="4.625" style="128" customWidth="1"/>
    <col min="11" max="16384" width="9" style="128"/>
  </cols>
  <sheetData>
    <row r="1" spans="1:9" s="1" customFormat="1" x14ac:dyDescent="0.15">
      <c r="A1" s="1" t="s">
        <v>152</v>
      </c>
    </row>
    <row r="2" spans="1:9" ht="29.25" customHeight="1" x14ac:dyDescent="0.15">
      <c r="A2" s="232" t="s">
        <v>200</v>
      </c>
      <c r="B2" s="233"/>
      <c r="C2" s="233"/>
      <c r="D2" s="233"/>
      <c r="E2" s="233"/>
      <c r="F2" s="233"/>
      <c r="G2" s="233"/>
      <c r="H2" s="233"/>
      <c r="I2" s="234"/>
    </row>
    <row r="3" spans="1:9" ht="16.5" customHeight="1" x14ac:dyDescent="0.15">
      <c r="A3" s="129"/>
      <c r="B3" s="130"/>
      <c r="C3" s="130"/>
      <c r="D3" s="130"/>
      <c r="E3" s="130"/>
      <c r="F3" s="130"/>
      <c r="G3" s="130"/>
      <c r="H3" s="130"/>
      <c r="I3" s="131"/>
    </row>
    <row r="4" spans="1:9" s="1" customFormat="1" ht="14.25" customHeight="1" x14ac:dyDescent="0.15">
      <c r="A4" s="235" t="s">
        <v>201</v>
      </c>
      <c r="B4" s="231"/>
      <c r="C4" s="231"/>
      <c r="D4" s="231"/>
      <c r="E4" s="231"/>
      <c r="F4" s="231"/>
      <c r="G4" s="231"/>
      <c r="H4" s="231"/>
      <c r="I4" s="236"/>
    </row>
    <row r="5" spans="1:9" s="1" customFormat="1" ht="20.25" customHeight="1" x14ac:dyDescent="0.15">
      <c r="A5" s="7"/>
      <c r="B5" s="8"/>
      <c r="C5" s="8"/>
      <c r="D5" s="8"/>
      <c r="E5" s="8"/>
      <c r="G5" s="8"/>
      <c r="H5" s="8"/>
      <c r="I5" s="10"/>
    </row>
    <row r="6" spans="1:9" s="1" customFormat="1" ht="20.25" customHeight="1" x14ac:dyDescent="0.15">
      <c r="A6" s="7"/>
      <c r="B6" s="8"/>
      <c r="C6" s="8"/>
      <c r="D6" s="8"/>
      <c r="E6" s="8"/>
      <c r="F6" s="132" t="s">
        <v>202</v>
      </c>
      <c r="G6" s="133"/>
      <c r="H6" s="133"/>
      <c r="I6" s="10"/>
    </row>
    <row r="7" spans="1:9" s="138" customFormat="1" ht="13.5" customHeight="1" x14ac:dyDescent="0.15">
      <c r="A7" s="134"/>
      <c r="B7" s="135"/>
      <c r="C7" s="135"/>
      <c r="D7" s="135"/>
      <c r="E7" s="135"/>
      <c r="F7" s="135"/>
      <c r="G7" s="135"/>
      <c r="H7" s="136" t="s">
        <v>153</v>
      </c>
      <c r="I7" s="137"/>
    </row>
    <row r="8" spans="1:9" s="138" customFormat="1" ht="30" customHeight="1" x14ac:dyDescent="0.15">
      <c r="A8" s="134"/>
      <c r="B8" s="237" t="s">
        <v>154</v>
      </c>
      <c r="C8" s="238"/>
      <c r="D8" s="238"/>
      <c r="E8" s="239"/>
      <c r="F8" s="139" t="s">
        <v>155</v>
      </c>
      <c r="G8" s="140" t="s">
        <v>156</v>
      </c>
      <c r="H8" s="141" t="s">
        <v>157</v>
      </c>
      <c r="I8" s="137"/>
    </row>
    <row r="9" spans="1:9" s="146" customFormat="1" ht="12" customHeight="1" x14ac:dyDescent="0.15">
      <c r="A9" s="142"/>
      <c r="B9" s="142" t="s">
        <v>158</v>
      </c>
      <c r="C9" s="143"/>
      <c r="D9" s="143"/>
      <c r="E9" s="144"/>
      <c r="F9" s="142"/>
      <c r="G9" s="145"/>
      <c r="H9" s="144"/>
      <c r="I9" s="144"/>
    </row>
    <row r="10" spans="1:9" s="146" customFormat="1" ht="12" customHeight="1" x14ac:dyDescent="0.15">
      <c r="A10" s="142"/>
      <c r="B10" s="142"/>
      <c r="C10" s="143" t="s">
        <v>159</v>
      </c>
      <c r="D10" s="143"/>
      <c r="E10" s="144"/>
      <c r="F10" s="165">
        <f>F11</f>
        <v>85000</v>
      </c>
      <c r="G10" s="166">
        <f>G11</f>
        <v>0</v>
      </c>
      <c r="H10" s="167">
        <f>SUM(F10:G10)</f>
        <v>85000</v>
      </c>
      <c r="I10" s="144"/>
    </row>
    <row r="11" spans="1:9" s="146" customFormat="1" ht="12" customHeight="1" x14ac:dyDescent="0.15">
      <c r="A11" s="142"/>
      <c r="B11" s="142"/>
      <c r="C11" s="143"/>
      <c r="D11" s="143" t="s">
        <v>203</v>
      </c>
      <c r="E11" s="144"/>
      <c r="F11" s="161">
        <v>85000</v>
      </c>
      <c r="G11" s="159"/>
      <c r="H11" s="160">
        <f t="shared" ref="H11:H27" si="0">SUM(F11:G11)</f>
        <v>85000</v>
      </c>
      <c r="I11" s="144"/>
    </row>
    <row r="12" spans="1:9" s="146" customFormat="1" ht="12" customHeight="1" x14ac:dyDescent="0.15">
      <c r="A12" s="142"/>
      <c r="B12" s="142"/>
      <c r="C12" s="228" t="s">
        <v>160</v>
      </c>
      <c r="D12" s="231"/>
      <c r="E12" s="236"/>
      <c r="F12" s="165">
        <v>630000</v>
      </c>
      <c r="G12" s="166"/>
      <c r="H12" s="167">
        <f t="shared" si="0"/>
        <v>630000</v>
      </c>
      <c r="I12" s="144"/>
    </row>
    <row r="13" spans="1:9" s="146" customFormat="1" ht="12" customHeight="1" x14ac:dyDescent="0.15">
      <c r="A13" s="142"/>
      <c r="B13" s="142"/>
      <c r="C13" s="143" t="s">
        <v>161</v>
      </c>
      <c r="D13" s="143"/>
      <c r="E13" s="144"/>
      <c r="F13" s="165">
        <f>SUM(F14:F16)</f>
        <v>1500000</v>
      </c>
      <c r="G13" s="166">
        <f>SUM(G14:G16)</f>
        <v>0</v>
      </c>
      <c r="H13" s="167">
        <f t="shared" si="0"/>
        <v>1500000</v>
      </c>
      <c r="I13" s="144"/>
    </row>
    <row r="14" spans="1:9" s="146" customFormat="1" ht="12" customHeight="1" x14ac:dyDescent="0.15">
      <c r="A14" s="142"/>
      <c r="B14" s="142"/>
      <c r="C14" s="143"/>
      <c r="D14" s="143" t="s">
        <v>204</v>
      </c>
      <c r="E14" s="144"/>
      <c r="F14" s="161">
        <v>1000000</v>
      </c>
      <c r="G14" s="159"/>
      <c r="H14" s="160">
        <f t="shared" si="0"/>
        <v>1000000</v>
      </c>
      <c r="I14" s="144"/>
    </row>
    <row r="15" spans="1:9" s="146" customFormat="1" ht="12" customHeight="1" x14ac:dyDescent="0.15">
      <c r="A15" s="142"/>
      <c r="B15" s="142"/>
      <c r="C15" s="143"/>
      <c r="D15" s="143" t="s">
        <v>205</v>
      </c>
      <c r="E15" s="144"/>
      <c r="F15" s="161">
        <v>300000</v>
      </c>
      <c r="G15" s="159"/>
      <c r="H15" s="160">
        <f t="shared" si="0"/>
        <v>300000</v>
      </c>
      <c r="I15" s="144"/>
    </row>
    <row r="16" spans="1:9" s="146" customFormat="1" ht="12" customHeight="1" x14ac:dyDescent="0.15">
      <c r="A16" s="142"/>
      <c r="B16" s="142"/>
      <c r="C16" s="143"/>
      <c r="D16" s="228" t="s">
        <v>206</v>
      </c>
      <c r="E16" s="236"/>
      <c r="F16" s="162">
        <v>200000</v>
      </c>
      <c r="G16" s="162"/>
      <c r="H16" s="160">
        <f t="shared" si="0"/>
        <v>200000</v>
      </c>
      <c r="I16" s="144"/>
    </row>
    <row r="17" spans="1:9" s="146" customFormat="1" ht="12" customHeight="1" x14ac:dyDescent="0.15">
      <c r="A17" s="142"/>
      <c r="B17" s="142"/>
      <c r="C17" s="143" t="s">
        <v>162</v>
      </c>
      <c r="D17" s="143"/>
      <c r="E17" s="144"/>
      <c r="F17" s="166">
        <f>SUM(F18:F24)</f>
        <v>67971000</v>
      </c>
      <c r="G17" s="166">
        <f>SUM(G18:G24)</f>
        <v>1200000</v>
      </c>
      <c r="H17" s="167">
        <f t="shared" si="0"/>
        <v>69171000</v>
      </c>
      <c r="I17" s="144"/>
    </row>
    <row r="18" spans="1:9" s="146" customFormat="1" ht="12" customHeight="1" x14ac:dyDescent="0.15">
      <c r="A18" s="142"/>
      <c r="B18" s="142"/>
      <c r="C18" s="143"/>
      <c r="D18" s="143" t="s">
        <v>207</v>
      </c>
      <c r="E18" s="144"/>
      <c r="F18" s="159">
        <v>7800000</v>
      </c>
      <c r="G18" s="159"/>
      <c r="H18" s="160">
        <f t="shared" si="0"/>
        <v>7800000</v>
      </c>
      <c r="I18" s="144"/>
    </row>
    <row r="19" spans="1:9" s="146" customFormat="1" ht="12" customHeight="1" x14ac:dyDescent="0.15">
      <c r="A19" s="142"/>
      <c r="B19" s="142"/>
      <c r="C19" s="143"/>
      <c r="D19" s="143" t="s">
        <v>208</v>
      </c>
      <c r="E19" s="144"/>
      <c r="F19" s="159">
        <v>991000</v>
      </c>
      <c r="G19" s="159"/>
      <c r="H19" s="160">
        <f t="shared" si="0"/>
        <v>991000</v>
      </c>
      <c r="I19" s="144"/>
    </row>
    <row r="20" spans="1:9" s="146" customFormat="1" ht="12" customHeight="1" x14ac:dyDescent="0.15">
      <c r="A20" s="142"/>
      <c r="B20" s="142"/>
      <c r="C20" s="143"/>
      <c r="D20" s="143" t="s">
        <v>209</v>
      </c>
      <c r="E20" s="144"/>
      <c r="F20" s="159">
        <v>32928000</v>
      </c>
      <c r="G20" s="159"/>
      <c r="H20" s="160">
        <f t="shared" si="0"/>
        <v>32928000</v>
      </c>
      <c r="I20" s="144"/>
    </row>
    <row r="21" spans="1:9" s="146" customFormat="1" ht="12" customHeight="1" x14ac:dyDescent="0.15">
      <c r="A21" s="142"/>
      <c r="B21" s="142"/>
      <c r="C21" s="143"/>
      <c r="D21" s="143" t="s">
        <v>210</v>
      </c>
      <c r="E21" s="144"/>
      <c r="F21" s="159">
        <v>15812000</v>
      </c>
      <c r="G21" s="159"/>
      <c r="H21" s="160">
        <f t="shared" si="0"/>
        <v>15812000</v>
      </c>
      <c r="I21" s="144"/>
    </row>
    <row r="22" spans="1:9" s="146" customFormat="1" ht="12" customHeight="1" x14ac:dyDescent="0.15">
      <c r="A22" s="142"/>
      <c r="B22" s="142"/>
      <c r="C22" s="143"/>
      <c r="D22" s="143" t="s">
        <v>211</v>
      </c>
      <c r="E22" s="144"/>
      <c r="F22" s="159">
        <v>3840000</v>
      </c>
      <c r="G22" s="159"/>
      <c r="H22" s="160">
        <f t="shared" si="0"/>
        <v>3840000</v>
      </c>
      <c r="I22" s="144"/>
    </row>
    <row r="23" spans="1:9" s="146" customFormat="1" ht="12" customHeight="1" x14ac:dyDescent="0.15">
      <c r="A23" s="142"/>
      <c r="B23" s="142"/>
      <c r="C23" s="143"/>
      <c r="D23" s="143" t="s">
        <v>212</v>
      </c>
      <c r="E23" s="158"/>
      <c r="F23" s="162">
        <v>6600000</v>
      </c>
      <c r="G23" s="162"/>
      <c r="H23" s="160">
        <f t="shared" si="0"/>
        <v>6600000</v>
      </c>
      <c r="I23" s="144"/>
    </row>
    <row r="24" spans="1:9" s="146" customFormat="1" ht="12" customHeight="1" x14ac:dyDescent="0.15">
      <c r="A24" s="142"/>
      <c r="B24" s="142"/>
      <c r="C24" s="143"/>
      <c r="D24" s="143" t="s">
        <v>213</v>
      </c>
      <c r="E24" s="158"/>
      <c r="F24" s="162"/>
      <c r="G24" s="162">
        <v>1200000</v>
      </c>
      <c r="H24" s="160">
        <f t="shared" si="0"/>
        <v>1200000</v>
      </c>
      <c r="I24" s="144"/>
    </row>
    <row r="25" spans="1:9" s="146" customFormat="1" ht="12" customHeight="1" x14ac:dyDescent="0.15">
      <c r="A25" s="142"/>
      <c r="B25" s="142"/>
      <c r="C25" s="143" t="s">
        <v>163</v>
      </c>
      <c r="D25" s="143"/>
      <c r="E25" s="144"/>
      <c r="F25" s="165">
        <f>SUM(F26:F27)</f>
        <v>22000</v>
      </c>
      <c r="G25" s="166">
        <f>SUM(G26:G27)</f>
        <v>0</v>
      </c>
      <c r="H25" s="167">
        <f t="shared" si="0"/>
        <v>22000</v>
      </c>
      <c r="I25" s="144"/>
    </row>
    <row r="26" spans="1:9" s="146" customFormat="1" ht="12" customHeight="1" x14ac:dyDescent="0.15">
      <c r="A26" s="142"/>
      <c r="B26" s="142"/>
      <c r="C26" s="143"/>
      <c r="D26" s="143" t="s">
        <v>164</v>
      </c>
      <c r="E26" s="144"/>
      <c r="F26" s="161">
        <v>2000</v>
      </c>
      <c r="G26" s="159"/>
      <c r="H26" s="160">
        <f t="shared" si="0"/>
        <v>2000</v>
      </c>
      <c r="I26" s="144"/>
    </row>
    <row r="27" spans="1:9" s="146" customFormat="1" ht="12" customHeight="1" x14ac:dyDescent="0.15">
      <c r="A27" s="142"/>
      <c r="B27" s="142"/>
      <c r="C27" s="143"/>
      <c r="D27" s="228" t="s">
        <v>214</v>
      </c>
      <c r="E27" s="236"/>
      <c r="F27" s="163">
        <v>20000</v>
      </c>
      <c r="G27" s="164"/>
      <c r="H27" s="160">
        <f t="shared" si="0"/>
        <v>20000</v>
      </c>
      <c r="I27" s="144"/>
    </row>
    <row r="28" spans="1:9" s="146" customFormat="1" ht="12" customHeight="1" x14ac:dyDescent="0.15">
      <c r="A28" s="142"/>
      <c r="B28" s="142"/>
      <c r="C28" s="143" t="s">
        <v>165</v>
      </c>
      <c r="D28" s="143"/>
      <c r="E28" s="144"/>
      <c r="F28" s="168">
        <f>SUM(F10:F27)-F10-F13-F17-F25</f>
        <v>70208000</v>
      </c>
      <c r="G28" s="168">
        <f t="shared" ref="G28:H28" si="1">SUM(G10:G27)-G10-G13-G17-G25</f>
        <v>1200000</v>
      </c>
      <c r="H28" s="168">
        <f t="shared" si="1"/>
        <v>71408000</v>
      </c>
      <c r="I28" s="144"/>
    </row>
    <row r="29" spans="1:9" s="146" customFormat="1" ht="12" customHeight="1" x14ac:dyDescent="0.15">
      <c r="A29" s="142"/>
      <c r="B29" s="142" t="s">
        <v>166</v>
      </c>
      <c r="C29" s="143"/>
      <c r="D29" s="143"/>
      <c r="E29" s="144"/>
      <c r="F29" s="142"/>
      <c r="G29" s="145"/>
      <c r="H29" s="145"/>
      <c r="I29" s="144"/>
    </row>
    <row r="30" spans="1:9" s="146" customFormat="1" ht="12" customHeight="1" x14ac:dyDescent="0.15">
      <c r="A30" s="142"/>
      <c r="B30" s="142"/>
      <c r="C30" s="143" t="s">
        <v>167</v>
      </c>
      <c r="D30" s="143"/>
      <c r="E30" s="144"/>
      <c r="F30" s="142"/>
      <c r="G30" s="145"/>
      <c r="H30" s="144"/>
      <c r="I30" s="144"/>
    </row>
    <row r="31" spans="1:9" s="146" customFormat="1" ht="12" customHeight="1" x14ac:dyDescent="0.15">
      <c r="A31" s="142"/>
      <c r="B31" s="142"/>
      <c r="C31" s="143"/>
      <c r="D31" s="143" t="s">
        <v>168</v>
      </c>
      <c r="E31" s="144"/>
      <c r="F31" s="147"/>
      <c r="G31" s="145"/>
      <c r="H31" s="144"/>
      <c r="I31" s="144"/>
    </row>
    <row r="32" spans="1:9" s="146" customFormat="1" ht="12" customHeight="1" x14ac:dyDescent="0.15">
      <c r="A32" s="142"/>
      <c r="B32" s="142"/>
      <c r="C32" s="143"/>
      <c r="D32" s="143"/>
      <c r="E32" s="144" t="s">
        <v>169</v>
      </c>
      <c r="F32" s="161">
        <v>36900000</v>
      </c>
      <c r="G32" s="159">
        <v>0</v>
      </c>
      <c r="H32" s="160">
        <f t="shared" ref="H32:H37" si="2">SUM(F32:G32)</f>
        <v>36900000</v>
      </c>
      <c r="I32" s="144"/>
    </row>
    <row r="33" spans="1:9" s="146" customFormat="1" ht="12" customHeight="1" x14ac:dyDescent="0.15">
      <c r="A33" s="142"/>
      <c r="B33" s="142"/>
      <c r="C33" s="143"/>
      <c r="D33" s="143"/>
      <c r="E33" s="144" t="s">
        <v>215</v>
      </c>
      <c r="F33" s="161">
        <v>4725000</v>
      </c>
      <c r="G33" s="159">
        <v>0</v>
      </c>
      <c r="H33" s="160">
        <f t="shared" si="2"/>
        <v>4725000</v>
      </c>
      <c r="I33" s="144"/>
    </row>
    <row r="34" spans="1:9" s="146" customFormat="1" ht="12" customHeight="1" x14ac:dyDescent="0.15">
      <c r="A34" s="142"/>
      <c r="B34" s="142"/>
      <c r="C34" s="143"/>
      <c r="D34" s="143"/>
      <c r="E34" s="144" t="s">
        <v>216</v>
      </c>
      <c r="F34" s="161">
        <v>3068000</v>
      </c>
      <c r="G34" s="159">
        <v>0</v>
      </c>
      <c r="H34" s="160">
        <f t="shared" si="2"/>
        <v>3068000</v>
      </c>
      <c r="I34" s="144"/>
    </row>
    <row r="35" spans="1:9" s="146" customFormat="1" ht="12" customHeight="1" x14ac:dyDescent="0.15">
      <c r="A35" s="142"/>
      <c r="B35" s="142"/>
      <c r="C35" s="143"/>
      <c r="D35" s="143"/>
      <c r="E35" s="144" t="s">
        <v>170</v>
      </c>
      <c r="F35" s="161">
        <v>388000</v>
      </c>
      <c r="G35" s="162">
        <v>0</v>
      </c>
      <c r="H35" s="160">
        <f t="shared" si="2"/>
        <v>388000</v>
      </c>
      <c r="I35" s="144"/>
    </row>
    <row r="36" spans="1:9" s="146" customFormat="1" ht="12" customHeight="1" x14ac:dyDescent="0.15">
      <c r="A36" s="142"/>
      <c r="B36" s="142"/>
      <c r="C36" s="143"/>
      <c r="D36" s="143"/>
      <c r="E36" s="144" t="s">
        <v>171</v>
      </c>
      <c r="F36" s="161">
        <v>160000</v>
      </c>
      <c r="G36" s="162">
        <v>0</v>
      </c>
      <c r="H36" s="160">
        <f t="shared" si="2"/>
        <v>160000</v>
      </c>
      <c r="I36" s="144"/>
    </row>
    <row r="37" spans="1:9" s="146" customFormat="1" ht="12" customHeight="1" x14ac:dyDescent="0.15">
      <c r="A37" s="142"/>
      <c r="B37" s="142"/>
      <c r="C37" s="143"/>
      <c r="D37" s="143"/>
      <c r="E37" s="144" t="s">
        <v>217</v>
      </c>
      <c r="F37" s="160">
        <v>1800000</v>
      </c>
      <c r="G37" s="164">
        <v>0</v>
      </c>
      <c r="H37" s="169">
        <f t="shared" si="2"/>
        <v>1800000</v>
      </c>
      <c r="I37" s="144"/>
    </row>
    <row r="38" spans="1:9" s="146" customFormat="1" ht="12" customHeight="1" x14ac:dyDescent="0.15">
      <c r="A38" s="142"/>
      <c r="B38" s="142"/>
      <c r="C38" s="143"/>
      <c r="D38" s="143"/>
      <c r="E38" s="144" t="s">
        <v>172</v>
      </c>
      <c r="F38" s="170">
        <f>SUM(F32:F37)</f>
        <v>47041000</v>
      </c>
      <c r="G38" s="170">
        <f t="shared" ref="G38:H38" si="3">SUM(G32:G37)</f>
        <v>0</v>
      </c>
      <c r="H38" s="170">
        <f t="shared" si="3"/>
        <v>47041000</v>
      </c>
      <c r="I38" s="144"/>
    </row>
    <row r="39" spans="1:9" s="146" customFormat="1" ht="12" customHeight="1" x14ac:dyDescent="0.15">
      <c r="A39" s="142"/>
      <c r="B39" s="142"/>
      <c r="C39" s="143"/>
      <c r="D39" s="228" t="s">
        <v>173</v>
      </c>
      <c r="E39" s="240"/>
      <c r="F39" s="171"/>
      <c r="G39" s="162"/>
      <c r="H39" s="160"/>
      <c r="I39" s="144"/>
    </row>
    <row r="40" spans="1:9" s="146" customFormat="1" ht="12" customHeight="1" x14ac:dyDescent="0.15">
      <c r="A40" s="142"/>
      <c r="B40" s="142"/>
      <c r="C40" s="143"/>
      <c r="D40" s="143"/>
      <c r="E40" s="144" t="s">
        <v>218</v>
      </c>
      <c r="F40" s="171">
        <v>3000000</v>
      </c>
      <c r="G40" s="162">
        <v>0</v>
      </c>
      <c r="H40" s="160">
        <f t="shared" ref="H40:H61" si="4">SUM(F40:G40)</f>
        <v>3000000</v>
      </c>
      <c r="I40" s="144"/>
    </row>
    <row r="41" spans="1:9" s="146" customFormat="1" ht="12" customHeight="1" x14ac:dyDescent="0.15">
      <c r="A41" s="142"/>
      <c r="B41" s="142"/>
      <c r="C41" s="143"/>
      <c r="D41" s="143"/>
      <c r="E41" s="144" t="s">
        <v>219</v>
      </c>
      <c r="F41" s="171">
        <v>1920000</v>
      </c>
      <c r="G41" s="162">
        <v>0</v>
      </c>
      <c r="H41" s="160">
        <f t="shared" si="4"/>
        <v>1920000</v>
      </c>
      <c r="I41" s="144"/>
    </row>
    <row r="42" spans="1:9" s="146" customFormat="1" ht="12" customHeight="1" x14ac:dyDescent="0.15">
      <c r="A42" s="142"/>
      <c r="B42" s="142"/>
      <c r="C42" s="143"/>
      <c r="D42" s="143"/>
      <c r="E42" s="144" t="s">
        <v>220</v>
      </c>
      <c r="F42" s="171">
        <v>1320000</v>
      </c>
      <c r="G42" s="162">
        <v>0</v>
      </c>
      <c r="H42" s="160">
        <f t="shared" si="4"/>
        <v>1320000</v>
      </c>
      <c r="I42" s="144"/>
    </row>
    <row r="43" spans="1:9" s="146" customFormat="1" ht="12" customHeight="1" x14ac:dyDescent="0.15">
      <c r="A43" s="142"/>
      <c r="B43" s="142"/>
      <c r="C43" s="143"/>
      <c r="D43" s="143"/>
      <c r="E43" s="144" t="s">
        <v>175</v>
      </c>
      <c r="F43" s="171">
        <v>240000</v>
      </c>
      <c r="G43" s="162">
        <v>0</v>
      </c>
      <c r="H43" s="160">
        <f t="shared" si="4"/>
        <v>240000</v>
      </c>
      <c r="I43" s="144"/>
    </row>
    <row r="44" spans="1:9" s="146" customFormat="1" ht="12" customHeight="1" x14ac:dyDescent="0.15">
      <c r="A44" s="142"/>
      <c r="B44" s="142"/>
      <c r="C44" s="143"/>
      <c r="D44" s="143"/>
      <c r="E44" s="144" t="s">
        <v>183</v>
      </c>
      <c r="F44" s="171">
        <v>720000</v>
      </c>
      <c r="G44" s="162">
        <v>25000</v>
      </c>
      <c r="H44" s="160">
        <f t="shared" si="4"/>
        <v>745000</v>
      </c>
      <c r="I44" s="144"/>
    </row>
    <row r="45" spans="1:9" s="146" customFormat="1" ht="12" customHeight="1" x14ac:dyDescent="0.15">
      <c r="A45" s="142"/>
      <c r="B45" s="142"/>
      <c r="C45" s="143"/>
      <c r="D45" s="143"/>
      <c r="E45" s="144" t="s">
        <v>221</v>
      </c>
      <c r="F45" s="159">
        <v>70000</v>
      </c>
      <c r="G45" s="162">
        <v>0</v>
      </c>
      <c r="H45" s="160">
        <f t="shared" si="4"/>
        <v>70000</v>
      </c>
      <c r="I45" s="144"/>
    </row>
    <row r="46" spans="1:9" s="146" customFormat="1" ht="12" customHeight="1" x14ac:dyDescent="0.15">
      <c r="A46" s="142"/>
      <c r="B46" s="142"/>
      <c r="C46" s="143"/>
      <c r="D46" s="143"/>
      <c r="E46" s="144" t="s">
        <v>222</v>
      </c>
      <c r="F46" s="161">
        <v>12000</v>
      </c>
      <c r="G46" s="162">
        <v>0</v>
      </c>
      <c r="H46" s="160">
        <f t="shared" si="4"/>
        <v>12000</v>
      </c>
      <c r="I46" s="144"/>
    </row>
    <row r="47" spans="1:9" s="146" customFormat="1" ht="12" customHeight="1" x14ac:dyDescent="0.15">
      <c r="A47" s="142"/>
      <c r="B47" s="142"/>
      <c r="C47" s="143"/>
      <c r="D47" s="143"/>
      <c r="E47" s="144" t="s">
        <v>181</v>
      </c>
      <c r="F47" s="161">
        <v>396000</v>
      </c>
      <c r="G47" s="162">
        <v>5000</v>
      </c>
      <c r="H47" s="160">
        <f t="shared" si="4"/>
        <v>401000</v>
      </c>
      <c r="I47" s="144"/>
    </row>
    <row r="48" spans="1:9" s="146" customFormat="1" ht="12" customHeight="1" x14ac:dyDescent="0.15">
      <c r="A48" s="142"/>
      <c r="B48" s="142"/>
      <c r="C48" s="143"/>
      <c r="D48" s="143"/>
      <c r="E48" s="144" t="s">
        <v>223</v>
      </c>
      <c r="F48" s="161">
        <v>10000</v>
      </c>
      <c r="G48" s="162">
        <v>0</v>
      </c>
      <c r="H48" s="160">
        <f t="shared" si="4"/>
        <v>10000</v>
      </c>
      <c r="I48" s="144"/>
    </row>
    <row r="49" spans="1:9" s="146" customFormat="1" ht="12" customHeight="1" x14ac:dyDescent="0.15">
      <c r="A49" s="142"/>
      <c r="B49" s="142"/>
      <c r="C49" s="143"/>
      <c r="D49" s="143"/>
      <c r="E49" s="144" t="s">
        <v>224</v>
      </c>
      <c r="F49" s="161">
        <v>36000</v>
      </c>
      <c r="G49" s="162">
        <v>0</v>
      </c>
      <c r="H49" s="160">
        <f t="shared" si="4"/>
        <v>36000</v>
      </c>
      <c r="I49" s="144"/>
    </row>
    <row r="50" spans="1:9" s="146" customFormat="1" ht="12" customHeight="1" x14ac:dyDescent="0.15">
      <c r="A50" s="142"/>
      <c r="B50" s="142"/>
      <c r="C50" s="143"/>
      <c r="D50" s="143"/>
      <c r="E50" s="144" t="s">
        <v>225</v>
      </c>
      <c r="F50" s="161">
        <v>240000</v>
      </c>
      <c r="G50" s="162">
        <v>0</v>
      </c>
      <c r="H50" s="160">
        <f t="shared" si="4"/>
        <v>240000</v>
      </c>
      <c r="I50" s="144"/>
    </row>
    <row r="51" spans="1:9" s="146" customFormat="1" ht="12" customHeight="1" x14ac:dyDescent="0.15">
      <c r="A51" s="142"/>
      <c r="B51" s="142"/>
      <c r="C51" s="143"/>
      <c r="D51" s="143"/>
      <c r="E51" s="144" t="s">
        <v>177</v>
      </c>
      <c r="F51" s="159">
        <v>420000</v>
      </c>
      <c r="G51" s="162">
        <v>5000</v>
      </c>
      <c r="H51" s="160">
        <f t="shared" si="4"/>
        <v>425000</v>
      </c>
      <c r="I51" s="144"/>
    </row>
    <row r="52" spans="1:9" s="146" customFormat="1" ht="12" customHeight="1" x14ac:dyDescent="0.15">
      <c r="A52" s="142"/>
      <c r="B52" s="142"/>
      <c r="C52" s="143"/>
      <c r="D52" s="143"/>
      <c r="E52" s="144" t="s">
        <v>226</v>
      </c>
      <c r="F52" s="161">
        <v>480000</v>
      </c>
      <c r="G52" s="162">
        <v>0</v>
      </c>
      <c r="H52" s="160">
        <f t="shared" si="4"/>
        <v>480000</v>
      </c>
      <c r="I52" s="144"/>
    </row>
    <row r="53" spans="1:9" s="146" customFormat="1" ht="12" customHeight="1" x14ac:dyDescent="0.15">
      <c r="A53" s="142"/>
      <c r="B53" s="142"/>
      <c r="C53" s="143"/>
      <c r="D53" s="143"/>
      <c r="E53" s="144" t="s">
        <v>227</v>
      </c>
      <c r="F53" s="161">
        <v>760000</v>
      </c>
      <c r="G53" s="162">
        <v>5000</v>
      </c>
      <c r="H53" s="160">
        <f t="shared" si="4"/>
        <v>765000</v>
      </c>
      <c r="I53" s="144"/>
    </row>
    <row r="54" spans="1:9" s="146" customFormat="1" ht="12" customHeight="1" x14ac:dyDescent="0.15">
      <c r="A54" s="142"/>
      <c r="B54" s="142"/>
      <c r="C54" s="143"/>
      <c r="D54" s="143"/>
      <c r="E54" s="144" t="s">
        <v>182</v>
      </c>
      <c r="F54" s="161">
        <v>648000</v>
      </c>
      <c r="G54" s="162">
        <v>5000</v>
      </c>
      <c r="H54" s="160">
        <f t="shared" si="4"/>
        <v>653000</v>
      </c>
      <c r="I54" s="144"/>
    </row>
    <row r="55" spans="1:9" s="146" customFormat="1" ht="12" customHeight="1" x14ac:dyDescent="0.15">
      <c r="A55" s="142"/>
      <c r="B55" s="142"/>
      <c r="C55" s="143"/>
      <c r="D55" s="143"/>
      <c r="E55" s="144" t="s">
        <v>184</v>
      </c>
      <c r="F55" s="161">
        <v>2460000</v>
      </c>
      <c r="G55" s="162">
        <v>12000</v>
      </c>
      <c r="H55" s="160">
        <f t="shared" si="4"/>
        <v>2472000</v>
      </c>
      <c r="I55" s="144"/>
    </row>
    <row r="56" spans="1:9" s="146" customFormat="1" ht="12" customHeight="1" x14ac:dyDescent="0.15">
      <c r="A56" s="142"/>
      <c r="B56" s="142"/>
      <c r="C56" s="143"/>
      <c r="D56" s="143"/>
      <c r="E56" s="144" t="s">
        <v>228</v>
      </c>
      <c r="F56" s="159">
        <v>1800000</v>
      </c>
      <c r="G56" s="162">
        <v>20000</v>
      </c>
      <c r="H56" s="160">
        <f t="shared" si="4"/>
        <v>1820000</v>
      </c>
      <c r="I56" s="144"/>
    </row>
    <row r="57" spans="1:9" s="146" customFormat="1" ht="12" customHeight="1" x14ac:dyDescent="0.15">
      <c r="A57" s="142"/>
      <c r="B57" s="142"/>
      <c r="C57" s="143"/>
      <c r="D57" s="143"/>
      <c r="E57" s="144" t="s">
        <v>229</v>
      </c>
      <c r="F57" s="161">
        <v>20000</v>
      </c>
      <c r="G57" s="162">
        <v>0</v>
      </c>
      <c r="H57" s="160">
        <f t="shared" si="4"/>
        <v>20000</v>
      </c>
      <c r="I57" s="144"/>
    </row>
    <row r="58" spans="1:9" s="146" customFormat="1" ht="12" customHeight="1" x14ac:dyDescent="0.15">
      <c r="A58" s="142"/>
      <c r="B58" s="142"/>
      <c r="C58" s="143"/>
      <c r="D58" s="143"/>
      <c r="E58" s="144" t="s">
        <v>230</v>
      </c>
      <c r="F58" s="161">
        <v>30000</v>
      </c>
      <c r="G58" s="162">
        <v>0</v>
      </c>
      <c r="H58" s="160">
        <f t="shared" si="4"/>
        <v>30000</v>
      </c>
      <c r="I58" s="144"/>
    </row>
    <row r="59" spans="1:9" s="146" customFormat="1" ht="12" customHeight="1" x14ac:dyDescent="0.15">
      <c r="A59" s="142"/>
      <c r="B59" s="142"/>
      <c r="C59" s="143"/>
      <c r="D59" s="143"/>
      <c r="E59" s="144" t="s">
        <v>231</v>
      </c>
      <c r="F59" s="171">
        <v>36000</v>
      </c>
      <c r="G59" s="162">
        <v>10000</v>
      </c>
      <c r="H59" s="160">
        <f t="shared" si="4"/>
        <v>46000</v>
      </c>
      <c r="I59" s="144"/>
    </row>
    <row r="60" spans="1:9" s="146" customFormat="1" ht="12" customHeight="1" x14ac:dyDescent="0.15">
      <c r="A60" s="142"/>
      <c r="B60" s="142"/>
      <c r="C60" s="143"/>
      <c r="D60" s="143"/>
      <c r="E60" s="144" t="s">
        <v>232</v>
      </c>
      <c r="F60" s="171">
        <v>12000</v>
      </c>
      <c r="G60" s="162">
        <v>0</v>
      </c>
      <c r="H60" s="160">
        <f t="shared" si="4"/>
        <v>12000</v>
      </c>
      <c r="I60" s="144"/>
    </row>
    <row r="61" spans="1:9" s="146" customFormat="1" ht="12" customHeight="1" x14ac:dyDescent="0.15">
      <c r="A61" s="142"/>
      <c r="B61" s="142"/>
      <c r="C61" s="143"/>
      <c r="D61" s="143"/>
      <c r="E61" s="144" t="s">
        <v>233</v>
      </c>
      <c r="F61" s="172">
        <v>0</v>
      </c>
      <c r="G61" s="164">
        <v>720000</v>
      </c>
      <c r="H61" s="169">
        <f t="shared" si="4"/>
        <v>720000</v>
      </c>
      <c r="I61" s="144"/>
    </row>
    <row r="62" spans="1:9" s="146" customFormat="1" ht="12" customHeight="1" x14ac:dyDescent="0.15">
      <c r="A62" s="142"/>
      <c r="B62" s="142"/>
      <c r="C62" s="143"/>
      <c r="D62" s="143"/>
      <c r="E62" s="144" t="s">
        <v>178</v>
      </c>
      <c r="F62" s="173">
        <f>SUM(F40:F61)</f>
        <v>14630000</v>
      </c>
      <c r="G62" s="168">
        <f t="shared" ref="G62:H62" si="5">SUM(G40:G61)</f>
        <v>807000</v>
      </c>
      <c r="H62" s="174">
        <f t="shared" si="5"/>
        <v>15437000</v>
      </c>
      <c r="I62" s="144"/>
    </row>
    <row r="63" spans="1:9" s="146" customFormat="1" ht="12" customHeight="1" x14ac:dyDescent="0.15">
      <c r="A63" s="142"/>
      <c r="B63" s="142"/>
      <c r="C63" s="143"/>
      <c r="D63" s="228" t="s">
        <v>179</v>
      </c>
      <c r="E63" s="240"/>
      <c r="F63" s="175">
        <f>F38+F62</f>
        <v>61671000</v>
      </c>
      <c r="G63" s="168">
        <f t="shared" ref="G63:H63" si="6">G38+G62</f>
        <v>807000</v>
      </c>
      <c r="H63" s="174">
        <f t="shared" si="6"/>
        <v>62478000</v>
      </c>
      <c r="I63" s="144"/>
    </row>
    <row r="64" spans="1:9" s="146" customFormat="1" ht="12" customHeight="1" x14ac:dyDescent="0.15">
      <c r="A64" s="142"/>
      <c r="B64" s="142"/>
      <c r="C64" s="143" t="s">
        <v>180</v>
      </c>
      <c r="D64" s="143"/>
      <c r="E64" s="144"/>
      <c r="F64" s="143"/>
      <c r="G64" s="145"/>
      <c r="H64" s="144"/>
      <c r="I64" s="144"/>
    </row>
    <row r="65" spans="1:9" s="146" customFormat="1" ht="12" customHeight="1" x14ac:dyDescent="0.15">
      <c r="A65" s="142"/>
      <c r="B65" s="142"/>
      <c r="C65" s="143"/>
      <c r="D65" s="143" t="s">
        <v>168</v>
      </c>
      <c r="E65" s="144"/>
      <c r="F65" s="147"/>
      <c r="G65" s="145"/>
      <c r="H65" s="144"/>
      <c r="I65" s="144"/>
    </row>
    <row r="66" spans="1:9" s="146" customFormat="1" ht="12" customHeight="1" x14ac:dyDescent="0.15">
      <c r="A66" s="142"/>
      <c r="B66" s="142"/>
      <c r="C66" s="143"/>
      <c r="D66" s="143"/>
      <c r="E66" s="144" t="s">
        <v>169</v>
      </c>
      <c r="F66" s="161">
        <v>360000</v>
      </c>
      <c r="G66" s="159">
        <v>0</v>
      </c>
      <c r="H66" s="160">
        <f t="shared" ref="H66:H71" si="7">SUM(F66:G66)</f>
        <v>360000</v>
      </c>
      <c r="I66" s="144"/>
    </row>
    <row r="67" spans="1:9" s="146" customFormat="1" ht="12" customHeight="1" x14ac:dyDescent="0.15">
      <c r="A67" s="142"/>
      <c r="B67" s="142"/>
      <c r="C67" s="143"/>
      <c r="D67" s="143"/>
      <c r="E67" s="144" t="s">
        <v>215</v>
      </c>
      <c r="F67" s="161">
        <v>4196000</v>
      </c>
      <c r="G67" s="159">
        <v>0</v>
      </c>
      <c r="H67" s="160">
        <f t="shared" si="7"/>
        <v>4196000</v>
      </c>
      <c r="I67" s="144"/>
    </row>
    <row r="68" spans="1:9" s="146" customFormat="1" ht="12" customHeight="1" x14ac:dyDescent="0.15">
      <c r="A68" s="142"/>
      <c r="B68" s="142"/>
      <c r="C68" s="143"/>
      <c r="D68" s="143"/>
      <c r="E68" s="144" t="s">
        <v>216</v>
      </c>
      <c r="F68" s="161">
        <v>750000</v>
      </c>
      <c r="G68" s="159">
        <v>0</v>
      </c>
      <c r="H68" s="160">
        <f t="shared" si="7"/>
        <v>750000</v>
      </c>
      <c r="I68" s="144"/>
    </row>
    <row r="69" spans="1:9" s="146" customFormat="1" ht="12" customHeight="1" x14ac:dyDescent="0.15">
      <c r="A69" s="142"/>
      <c r="B69" s="142"/>
      <c r="C69" s="143"/>
      <c r="D69" s="143"/>
      <c r="E69" s="144" t="s">
        <v>170</v>
      </c>
      <c r="F69" s="161">
        <v>640000</v>
      </c>
      <c r="G69" s="162">
        <v>0</v>
      </c>
      <c r="H69" s="160">
        <f t="shared" si="7"/>
        <v>640000</v>
      </c>
      <c r="I69" s="144"/>
    </row>
    <row r="70" spans="1:9" s="146" customFormat="1" ht="12" customHeight="1" x14ac:dyDescent="0.15">
      <c r="A70" s="142"/>
      <c r="B70" s="142"/>
      <c r="C70" s="143"/>
      <c r="D70" s="143"/>
      <c r="E70" s="144" t="s">
        <v>171</v>
      </c>
      <c r="F70" s="161">
        <v>156000</v>
      </c>
      <c r="G70" s="162">
        <v>0</v>
      </c>
      <c r="H70" s="160">
        <f t="shared" si="7"/>
        <v>156000</v>
      </c>
      <c r="I70" s="144"/>
    </row>
    <row r="71" spans="1:9" s="146" customFormat="1" ht="12" customHeight="1" x14ac:dyDescent="0.15">
      <c r="A71" s="142"/>
      <c r="B71" s="142"/>
      <c r="C71" s="143"/>
      <c r="D71" s="143"/>
      <c r="E71" s="144" t="s">
        <v>217</v>
      </c>
      <c r="F71" s="160">
        <v>100000</v>
      </c>
      <c r="G71" s="164">
        <v>0</v>
      </c>
      <c r="H71" s="169">
        <f t="shared" si="7"/>
        <v>100000</v>
      </c>
      <c r="I71" s="144"/>
    </row>
    <row r="72" spans="1:9" s="146" customFormat="1" ht="12" customHeight="1" x14ac:dyDescent="0.15">
      <c r="A72" s="142"/>
      <c r="B72" s="142"/>
      <c r="C72" s="143"/>
      <c r="D72" s="143"/>
      <c r="E72" s="144" t="s">
        <v>172</v>
      </c>
      <c r="F72" s="170">
        <f>SUM(F66:F71)</f>
        <v>6202000</v>
      </c>
      <c r="G72" s="170">
        <f t="shared" ref="G72" si="8">SUM(G66:G71)</f>
        <v>0</v>
      </c>
      <c r="H72" s="170">
        <f t="shared" ref="H72" si="9">SUM(H66:H71)</f>
        <v>6202000</v>
      </c>
      <c r="I72" s="144"/>
    </row>
    <row r="73" spans="1:9" s="146" customFormat="1" ht="12" customHeight="1" x14ac:dyDescent="0.15">
      <c r="A73" s="142"/>
      <c r="B73" s="142"/>
      <c r="C73" s="143"/>
      <c r="D73" s="228" t="s">
        <v>173</v>
      </c>
      <c r="E73" s="240"/>
      <c r="F73" s="171"/>
      <c r="G73" s="162"/>
      <c r="H73" s="160"/>
      <c r="I73" s="144"/>
    </row>
    <row r="74" spans="1:9" s="146" customFormat="1" ht="12" customHeight="1" x14ac:dyDescent="0.15">
      <c r="A74" s="142"/>
      <c r="B74" s="142"/>
      <c r="C74" s="143"/>
      <c r="D74" s="143"/>
      <c r="E74" s="144" t="s">
        <v>219</v>
      </c>
      <c r="F74" s="171">
        <v>230000</v>
      </c>
      <c r="G74" s="162">
        <v>0</v>
      </c>
      <c r="H74" s="160">
        <f t="shared" ref="H74:H96" si="10">SUM(F74:G74)</f>
        <v>230000</v>
      </c>
      <c r="I74" s="144"/>
    </row>
    <row r="75" spans="1:9" s="146" customFormat="1" ht="12" customHeight="1" x14ac:dyDescent="0.15">
      <c r="A75" s="142"/>
      <c r="B75" s="142"/>
      <c r="C75" s="143"/>
      <c r="D75" s="143"/>
      <c r="E75" s="144" t="s">
        <v>220</v>
      </c>
      <c r="F75" s="171">
        <v>48000</v>
      </c>
      <c r="G75" s="162">
        <v>0</v>
      </c>
      <c r="H75" s="160">
        <f t="shared" si="10"/>
        <v>48000</v>
      </c>
      <c r="I75" s="144"/>
    </row>
    <row r="76" spans="1:9" s="146" customFormat="1" ht="12" customHeight="1" x14ac:dyDescent="0.15">
      <c r="A76" s="142"/>
      <c r="B76" s="142"/>
      <c r="C76" s="143"/>
      <c r="D76" s="143"/>
      <c r="E76" s="144" t="s">
        <v>175</v>
      </c>
      <c r="F76" s="171">
        <v>216000</v>
      </c>
      <c r="G76" s="162">
        <v>0</v>
      </c>
      <c r="H76" s="160">
        <f t="shared" si="10"/>
        <v>216000</v>
      </c>
      <c r="I76" s="144"/>
    </row>
    <row r="77" spans="1:9" s="146" customFormat="1" ht="12" customHeight="1" x14ac:dyDescent="0.15">
      <c r="A77" s="142"/>
      <c r="B77" s="142"/>
      <c r="C77" s="143"/>
      <c r="D77" s="143"/>
      <c r="E77" s="144" t="s">
        <v>183</v>
      </c>
      <c r="F77" s="171">
        <v>120000</v>
      </c>
      <c r="G77" s="162">
        <v>0</v>
      </c>
      <c r="H77" s="160">
        <f t="shared" ref="H77" si="11">SUM(F77:G77)</f>
        <v>120000</v>
      </c>
      <c r="I77" s="144"/>
    </row>
    <row r="78" spans="1:9" s="146" customFormat="1" ht="12" customHeight="1" x14ac:dyDescent="0.15">
      <c r="A78" s="142"/>
      <c r="B78" s="142"/>
      <c r="C78" s="143"/>
      <c r="D78" s="143"/>
      <c r="E78" s="144" t="s">
        <v>174</v>
      </c>
      <c r="F78" s="171">
        <v>120000</v>
      </c>
      <c r="G78" s="162">
        <v>0</v>
      </c>
      <c r="H78" s="160">
        <f>SUM(F78:G78)</f>
        <v>120000</v>
      </c>
      <c r="I78" s="144"/>
    </row>
    <row r="79" spans="1:9" s="146" customFormat="1" ht="12" customHeight="1" x14ac:dyDescent="0.15">
      <c r="A79" s="142"/>
      <c r="B79" s="142"/>
      <c r="C79" s="143"/>
      <c r="D79" s="143"/>
      <c r="E79" s="144" t="s">
        <v>221</v>
      </c>
      <c r="F79" s="159">
        <v>1000</v>
      </c>
      <c r="G79" s="162">
        <v>0</v>
      </c>
      <c r="H79" s="160">
        <f t="shared" si="10"/>
        <v>1000</v>
      </c>
      <c r="I79" s="144"/>
    </row>
    <row r="80" spans="1:9" s="146" customFormat="1" ht="12" customHeight="1" x14ac:dyDescent="0.15">
      <c r="A80" s="142"/>
      <c r="B80" s="142"/>
      <c r="C80" s="143"/>
      <c r="D80" s="143"/>
      <c r="E80" s="144" t="s">
        <v>222</v>
      </c>
      <c r="F80" s="161">
        <v>124000</v>
      </c>
      <c r="G80" s="162">
        <v>0</v>
      </c>
      <c r="H80" s="160">
        <f t="shared" si="10"/>
        <v>124000</v>
      </c>
      <c r="I80" s="144"/>
    </row>
    <row r="81" spans="1:9" s="146" customFormat="1" ht="12" customHeight="1" x14ac:dyDescent="0.15">
      <c r="A81" s="142"/>
      <c r="B81" s="142"/>
      <c r="C81" s="143"/>
      <c r="D81" s="143"/>
      <c r="E81" s="144" t="s">
        <v>181</v>
      </c>
      <c r="F81" s="161">
        <v>48000</v>
      </c>
      <c r="G81" s="162">
        <v>0</v>
      </c>
      <c r="H81" s="160">
        <f t="shared" si="10"/>
        <v>48000</v>
      </c>
      <c r="I81" s="144"/>
    </row>
    <row r="82" spans="1:9" s="146" customFormat="1" ht="12" customHeight="1" x14ac:dyDescent="0.15">
      <c r="A82" s="142"/>
      <c r="B82" s="142"/>
      <c r="C82" s="143"/>
      <c r="D82" s="143"/>
      <c r="E82" s="144" t="s">
        <v>223</v>
      </c>
      <c r="F82" s="161">
        <v>12000</v>
      </c>
      <c r="G82" s="162">
        <v>0</v>
      </c>
      <c r="H82" s="160">
        <f t="shared" si="10"/>
        <v>12000</v>
      </c>
      <c r="I82" s="144"/>
    </row>
    <row r="83" spans="1:9" s="146" customFormat="1" ht="12" customHeight="1" x14ac:dyDescent="0.15">
      <c r="A83" s="142"/>
      <c r="B83" s="142"/>
      <c r="C83" s="143"/>
      <c r="D83" s="143"/>
      <c r="E83" s="144" t="s">
        <v>224</v>
      </c>
      <c r="F83" s="161">
        <v>12000</v>
      </c>
      <c r="G83" s="162">
        <v>0</v>
      </c>
      <c r="H83" s="160">
        <f t="shared" si="10"/>
        <v>12000</v>
      </c>
      <c r="I83" s="144"/>
    </row>
    <row r="84" spans="1:9" s="146" customFormat="1" ht="12" customHeight="1" x14ac:dyDescent="0.15">
      <c r="A84" s="142"/>
      <c r="B84" s="142"/>
      <c r="C84" s="143"/>
      <c r="D84" s="143"/>
      <c r="E84" s="144" t="s">
        <v>225</v>
      </c>
      <c r="F84" s="161">
        <v>12000</v>
      </c>
      <c r="G84" s="162">
        <v>0</v>
      </c>
      <c r="H84" s="160">
        <f t="shared" si="10"/>
        <v>12000</v>
      </c>
      <c r="I84" s="144"/>
    </row>
    <row r="85" spans="1:9" s="146" customFormat="1" ht="12" customHeight="1" x14ac:dyDescent="0.15">
      <c r="A85" s="142"/>
      <c r="B85" s="142"/>
      <c r="C85" s="143"/>
      <c r="D85" s="143"/>
      <c r="E85" s="144" t="s">
        <v>177</v>
      </c>
      <c r="F85" s="159">
        <v>60000</v>
      </c>
      <c r="G85" s="162">
        <v>0</v>
      </c>
      <c r="H85" s="160">
        <f t="shared" si="10"/>
        <v>60000</v>
      </c>
      <c r="I85" s="144"/>
    </row>
    <row r="86" spans="1:9" s="146" customFormat="1" ht="12" customHeight="1" x14ac:dyDescent="0.15">
      <c r="A86" s="142"/>
      <c r="B86" s="142"/>
      <c r="C86" s="143"/>
      <c r="D86" s="143"/>
      <c r="E86" s="144" t="s">
        <v>227</v>
      </c>
      <c r="F86" s="161">
        <v>96000</v>
      </c>
      <c r="G86" s="162">
        <v>0</v>
      </c>
      <c r="H86" s="160">
        <f t="shared" si="10"/>
        <v>96000</v>
      </c>
      <c r="I86" s="144"/>
    </row>
    <row r="87" spans="1:9" s="146" customFormat="1" ht="12" customHeight="1" x14ac:dyDescent="0.15">
      <c r="A87" s="142"/>
      <c r="B87" s="142"/>
      <c r="C87" s="143"/>
      <c r="D87" s="143"/>
      <c r="E87" s="144" t="s">
        <v>182</v>
      </c>
      <c r="F87" s="161">
        <v>48000</v>
      </c>
      <c r="G87" s="162">
        <v>0</v>
      </c>
      <c r="H87" s="160">
        <f t="shared" si="10"/>
        <v>48000</v>
      </c>
      <c r="I87" s="144"/>
    </row>
    <row r="88" spans="1:9" s="146" customFormat="1" ht="12" customHeight="1" x14ac:dyDescent="0.15">
      <c r="A88" s="142"/>
      <c r="B88" s="142"/>
      <c r="C88" s="143"/>
      <c r="D88" s="143"/>
      <c r="E88" s="144" t="s">
        <v>184</v>
      </c>
      <c r="F88" s="161">
        <v>180000</v>
      </c>
      <c r="G88" s="162">
        <v>0</v>
      </c>
      <c r="H88" s="160">
        <f t="shared" si="10"/>
        <v>180000</v>
      </c>
      <c r="I88" s="144"/>
    </row>
    <row r="89" spans="1:9" s="146" customFormat="1" ht="12" customHeight="1" x14ac:dyDescent="0.15">
      <c r="A89" s="142"/>
      <c r="B89" s="142"/>
      <c r="C89" s="143"/>
      <c r="D89" s="143"/>
      <c r="E89" s="144" t="s">
        <v>228</v>
      </c>
      <c r="F89" s="159">
        <v>216000</v>
      </c>
      <c r="G89" s="162">
        <v>0</v>
      </c>
      <c r="H89" s="160">
        <f t="shared" si="10"/>
        <v>216000</v>
      </c>
      <c r="I89" s="144"/>
    </row>
    <row r="90" spans="1:9" s="146" customFormat="1" ht="12" customHeight="1" x14ac:dyDescent="0.15">
      <c r="A90" s="142"/>
      <c r="B90" s="142"/>
      <c r="C90" s="143"/>
      <c r="D90" s="143"/>
      <c r="E90" s="144" t="s">
        <v>229</v>
      </c>
      <c r="F90" s="161">
        <v>300000</v>
      </c>
      <c r="G90" s="162">
        <v>0</v>
      </c>
      <c r="H90" s="160">
        <f t="shared" si="10"/>
        <v>300000</v>
      </c>
      <c r="I90" s="144"/>
    </row>
    <row r="91" spans="1:9" s="146" customFormat="1" ht="12" customHeight="1" x14ac:dyDescent="0.15">
      <c r="A91" s="142"/>
      <c r="B91" s="142"/>
      <c r="C91" s="143"/>
      <c r="D91" s="143"/>
      <c r="E91" s="144" t="s">
        <v>230</v>
      </c>
      <c r="F91" s="161">
        <v>28000</v>
      </c>
      <c r="G91" s="162">
        <v>0</v>
      </c>
      <c r="H91" s="160">
        <f t="shared" si="10"/>
        <v>28000</v>
      </c>
      <c r="I91" s="144"/>
    </row>
    <row r="92" spans="1:9" s="146" customFormat="1" ht="12" customHeight="1" x14ac:dyDescent="0.15">
      <c r="A92" s="142"/>
      <c r="B92" s="142"/>
      <c r="C92" s="143"/>
      <c r="D92" s="143"/>
      <c r="E92" s="144" t="s">
        <v>231</v>
      </c>
      <c r="F92" s="171">
        <v>442000</v>
      </c>
      <c r="G92" s="162">
        <v>0</v>
      </c>
      <c r="H92" s="160">
        <f t="shared" si="10"/>
        <v>442000</v>
      </c>
      <c r="I92" s="144"/>
    </row>
    <row r="93" spans="1:9" s="146" customFormat="1" ht="12" customHeight="1" x14ac:dyDescent="0.15">
      <c r="A93" s="142"/>
      <c r="B93" s="142"/>
      <c r="C93" s="143"/>
      <c r="D93" s="143"/>
      <c r="E93" s="144" t="s">
        <v>234</v>
      </c>
      <c r="F93" s="161">
        <v>30000</v>
      </c>
      <c r="G93" s="162">
        <v>0</v>
      </c>
      <c r="H93" s="160">
        <f t="shared" ref="H93:H95" si="12">SUM(F93:G93)</f>
        <v>30000</v>
      </c>
      <c r="I93" s="144"/>
    </row>
    <row r="94" spans="1:9" s="146" customFormat="1" ht="12" customHeight="1" x14ac:dyDescent="0.15">
      <c r="A94" s="142"/>
      <c r="B94" s="142"/>
      <c r="C94" s="143"/>
      <c r="D94" s="143"/>
      <c r="E94" s="144" t="s">
        <v>235</v>
      </c>
      <c r="F94" s="161">
        <v>96000</v>
      </c>
      <c r="G94" s="162">
        <v>0</v>
      </c>
      <c r="H94" s="160">
        <f t="shared" si="12"/>
        <v>96000</v>
      </c>
      <c r="I94" s="144"/>
    </row>
    <row r="95" spans="1:9" s="146" customFormat="1" ht="12" customHeight="1" x14ac:dyDescent="0.15">
      <c r="A95" s="142"/>
      <c r="B95" s="142"/>
      <c r="C95" s="143"/>
      <c r="D95" s="143"/>
      <c r="E95" s="144" t="s">
        <v>176</v>
      </c>
      <c r="F95" s="171">
        <v>200000</v>
      </c>
      <c r="G95" s="162">
        <v>0</v>
      </c>
      <c r="H95" s="160">
        <f t="shared" si="12"/>
        <v>200000</v>
      </c>
      <c r="I95" s="144"/>
    </row>
    <row r="96" spans="1:9" s="146" customFormat="1" ht="12" customHeight="1" x14ac:dyDescent="0.15">
      <c r="A96" s="142"/>
      <c r="B96" s="142"/>
      <c r="C96" s="143"/>
      <c r="D96" s="143"/>
      <c r="E96" s="144" t="s">
        <v>232</v>
      </c>
      <c r="F96" s="164">
        <v>20000</v>
      </c>
      <c r="G96" s="162">
        <v>0</v>
      </c>
      <c r="H96" s="160">
        <f t="shared" si="10"/>
        <v>20000</v>
      </c>
      <c r="I96" s="144"/>
    </row>
    <row r="97" spans="1:9" s="146" customFormat="1" ht="12" customHeight="1" x14ac:dyDescent="0.15">
      <c r="A97" s="142"/>
      <c r="B97" s="142"/>
      <c r="C97" s="143"/>
      <c r="D97" s="143"/>
      <c r="E97" s="144" t="s">
        <v>178</v>
      </c>
      <c r="F97" s="173">
        <f>SUM(F74:F96)</f>
        <v>2659000</v>
      </c>
      <c r="G97" s="168">
        <f>SUM(G74:G96)</f>
        <v>0</v>
      </c>
      <c r="H97" s="174">
        <f>SUM(H74:H96)</f>
        <v>2659000</v>
      </c>
      <c r="I97" s="144"/>
    </row>
    <row r="98" spans="1:9" s="146" customFormat="1" ht="12" customHeight="1" x14ac:dyDescent="0.15">
      <c r="A98" s="142"/>
      <c r="B98" s="142"/>
      <c r="C98" s="143"/>
      <c r="D98" s="228" t="s">
        <v>185</v>
      </c>
      <c r="E98" s="229"/>
      <c r="F98" s="176">
        <f>F72+F97</f>
        <v>8861000</v>
      </c>
      <c r="G98" s="177">
        <f>G72+G97</f>
        <v>0</v>
      </c>
      <c r="H98" s="170">
        <f>H72+H97</f>
        <v>8861000</v>
      </c>
      <c r="I98" s="144"/>
    </row>
    <row r="99" spans="1:9" s="146" customFormat="1" ht="12" customHeight="1" x14ac:dyDescent="0.15">
      <c r="A99" s="142"/>
      <c r="B99" s="142"/>
      <c r="C99" s="228" t="s">
        <v>186</v>
      </c>
      <c r="D99" s="228"/>
      <c r="E99" s="229"/>
      <c r="F99" s="178">
        <f>F98+F63</f>
        <v>70532000</v>
      </c>
      <c r="G99" s="177">
        <f t="shared" ref="G99:H99" si="13">G98+G63</f>
        <v>807000</v>
      </c>
      <c r="H99" s="179">
        <f t="shared" si="13"/>
        <v>71339000</v>
      </c>
      <c r="I99" s="144"/>
    </row>
    <row r="100" spans="1:9" s="146" customFormat="1" ht="12" customHeight="1" x14ac:dyDescent="0.15">
      <c r="A100" s="142"/>
      <c r="B100" s="142"/>
      <c r="C100" s="143"/>
      <c r="D100" s="228" t="s">
        <v>187</v>
      </c>
      <c r="E100" s="229"/>
      <c r="F100" s="178">
        <f>F28-F99</f>
        <v>-324000</v>
      </c>
      <c r="G100" s="177">
        <f t="shared" ref="G100:H100" si="14">G28-G99</f>
        <v>393000</v>
      </c>
      <c r="H100" s="170">
        <f t="shared" si="14"/>
        <v>69000</v>
      </c>
      <c r="I100" s="144"/>
    </row>
    <row r="101" spans="1:9" s="146" customFormat="1" ht="12" customHeight="1" x14ac:dyDescent="0.15">
      <c r="A101" s="142"/>
      <c r="B101" s="142" t="s">
        <v>188</v>
      </c>
      <c r="C101" s="143"/>
      <c r="D101" s="143"/>
      <c r="E101" s="144"/>
      <c r="F101" s="143"/>
      <c r="G101" s="145"/>
      <c r="H101" s="144"/>
      <c r="I101" s="144"/>
    </row>
    <row r="102" spans="1:9" s="146" customFormat="1" ht="12" customHeight="1" x14ac:dyDescent="0.15">
      <c r="A102" s="142"/>
      <c r="B102" s="142"/>
      <c r="C102" s="143" t="s">
        <v>189</v>
      </c>
      <c r="D102" s="228" t="s">
        <v>236</v>
      </c>
      <c r="E102" s="229"/>
      <c r="F102" s="172">
        <v>1000</v>
      </c>
      <c r="G102" s="164">
        <v>0</v>
      </c>
      <c r="H102" s="169">
        <f t="shared" ref="H102" si="15">SUM(F102:G102)</f>
        <v>1000</v>
      </c>
      <c r="I102" s="144"/>
    </row>
    <row r="103" spans="1:9" s="146" customFormat="1" ht="12" customHeight="1" x14ac:dyDescent="0.15">
      <c r="A103" s="142"/>
      <c r="B103" s="142"/>
      <c r="C103" s="228" t="s">
        <v>190</v>
      </c>
      <c r="D103" s="228"/>
      <c r="E103" s="229"/>
      <c r="F103" s="178">
        <f>F102</f>
        <v>1000</v>
      </c>
      <c r="G103" s="178">
        <f t="shared" ref="G103:H103" si="16">G102</f>
        <v>0</v>
      </c>
      <c r="H103" s="177">
        <f t="shared" si="16"/>
        <v>1000</v>
      </c>
      <c r="I103" s="144"/>
    </row>
    <row r="104" spans="1:9" s="146" customFormat="1" ht="12" customHeight="1" x14ac:dyDescent="0.15">
      <c r="A104" s="142"/>
      <c r="B104" s="142" t="s">
        <v>191</v>
      </c>
      <c r="C104" s="143"/>
      <c r="D104" s="143"/>
      <c r="E104" s="144"/>
      <c r="F104" s="143"/>
      <c r="G104" s="145"/>
      <c r="H104" s="144"/>
      <c r="I104" s="144"/>
    </row>
    <row r="105" spans="1:9" s="146" customFormat="1" ht="12" customHeight="1" x14ac:dyDescent="0.15">
      <c r="A105" s="142"/>
      <c r="B105" s="142"/>
      <c r="C105" s="143" t="s">
        <v>192</v>
      </c>
      <c r="D105" s="228" t="s">
        <v>195</v>
      </c>
      <c r="E105" s="229"/>
      <c r="F105" s="172">
        <v>70000</v>
      </c>
      <c r="G105" s="164">
        <v>0</v>
      </c>
      <c r="H105" s="169">
        <f t="shared" ref="H105" si="17">SUM(F105:G105)</f>
        <v>70000</v>
      </c>
      <c r="I105" s="144"/>
    </row>
    <row r="106" spans="1:9" s="146" customFormat="1" ht="12" customHeight="1" x14ac:dyDescent="0.15">
      <c r="A106" s="142"/>
      <c r="B106" s="142"/>
      <c r="C106" s="228" t="s">
        <v>193</v>
      </c>
      <c r="D106" s="228"/>
      <c r="E106" s="229"/>
      <c r="F106" s="178">
        <f>F105</f>
        <v>70000</v>
      </c>
      <c r="G106" s="178">
        <f t="shared" ref="G106" si="18">G105</f>
        <v>0</v>
      </c>
      <c r="H106" s="177">
        <f t="shared" ref="H106" si="19">H105</f>
        <v>70000</v>
      </c>
      <c r="I106" s="144"/>
    </row>
    <row r="107" spans="1:9" s="146" customFormat="1" ht="12" customHeight="1" x14ac:dyDescent="0.15">
      <c r="A107" s="142"/>
      <c r="B107" s="142"/>
      <c r="C107" s="143"/>
      <c r="D107" s="143" t="s">
        <v>194</v>
      </c>
      <c r="E107" s="144"/>
      <c r="F107" s="180">
        <v>393000</v>
      </c>
      <c r="G107" s="181">
        <v>-393000</v>
      </c>
      <c r="H107" s="182">
        <f t="shared" ref="H107:H109" si="20">SUM(F107:G107)</f>
        <v>0</v>
      </c>
      <c r="I107" s="144"/>
    </row>
    <row r="108" spans="1:9" s="146" customFormat="1" ht="12" customHeight="1" x14ac:dyDescent="0.15">
      <c r="A108" s="142"/>
      <c r="B108" s="142"/>
      <c r="C108" s="143"/>
      <c r="D108" s="143" t="s">
        <v>196</v>
      </c>
      <c r="E108" s="144"/>
      <c r="F108" s="183">
        <v>17988602</v>
      </c>
      <c r="G108" s="166">
        <v>0</v>
      </c>
      <c r="H108" s="179">
        <f t="shared" si="20"/>
        <v>17988602</v>
      </c>
      <c r="I108" s="144"/>
    </row>
    <row r="109" spans="1:9" s="146" customFormat="1" ht="12" customHeight="1" thickBot="1" x14ac:dyDescent="0.2">
      <c r="A109" s="142"/>
      <c r="B109" s="149"/>
      <c r="C109" s="150" t="s">
        <v>197</v>
      </c>
      <c r="D109" s="150" t="s">
        <v>198</v>
      </c>
      <c r="E109" s="148"/>
      <c r="F109" s="184">
        <f>F108+F100+F103-F106+F107</f>
        <v>17988602</v>
      </c>
      <c r="G109" s="185">
        <f>G108+G100+G103-G106+G107</f>
        <v>0</v>
      </c>
      <c r="H109" s="186">
        <f t="shared" si="20"/>
        <v>17988602</v>
      </c>
      <c r="I109" s="144"/>
    </row>
    <row r="110" spans="1:9" s="1" customFormat="1" ht="10.5" customHeight="1" thickTop="1" x14ac:dyDescent="0.15">
      <c r="A110" s="151"/>
      <c r="B110" s="152"/>
      <c r="C110" s="152"/>
      <c r="D110" s="153"/>
      <c r="E110" s="152"/>
      <c r="F110" s="152"/>
      <c r="G110" s="152"/>
      <c r="H110" s="152"/>
      <c r="I110" s="154"/>
    </row>
    <row r="111" spans="1:9" s="1" customFormat="1" ht="10.5" customHeight="1" x14ac:dyDescent="0.15">
      <c r="A111" s="155"/>
      <c r="B111" s="155"/>
      <c r="C111" s="155"/>
      <c r="D111" s="155"/>
      <c r="E111" s="155"/>
      <c r="F111" s="155"/>
      <c r="G111" s="155"/>
      <c r="H111" s="155"/>
      <c r="I111" s="155"/>
    </row>
    <row r="112" spans="1:9" s="156" customFormat="1" x14ac:dyDescent="0.15"/>
    <row r="113" spans="1:10" s="156" customFormat="1" ht="14.25" x14ac:dyDescent="0.15">
      <c r="H113" s="230"/>
      <c r="I113" s="231"/>
      <c r="J113" s="231"/>
    </row>
    <row r="114" spans="1:10" s="156" customFormat="1" x14ac:dyDescent="0.15"/>
    <row r="115" spans="1:10" s="156" customFormat="1" x14ac:dyDescent="0.15"/>
    <row r="117" spans="1:10" x14ac:dyDescent="0.15">
      <c r="A117" s="157" t="s">
        <v>199</v>
      </c>
    </row>
  </sheetData>
  <mergeCells count="17">
    <mergeCell ref="D16:E16"/>
    <mergeCell ref="A2:I2"/>
    <mergeCell ref="A4:I4"/>
    <mergeCell ref="B8:E8"/>
    <mergeCell ref="C12:E12"/>
    <mergeCell ref="H113:J113"/>
    <mergeCell ref="D27:E27"/>
    <mergeCell ref="D39:E39"/>
    <mergeCell ref="D63:E63"/>
    <mergeCell ref="D98:E98"/>
    <mergeCell ref="C99:E99"/>
    <mergeCell ref="D73:E73"/>
    <mergeCell ref="D100:E100"/>
    <mergeCell ref="D102:E102"/>
    <mergeCell ref="C103:E103"/>
    <mergeCell ref="D105:E105"/>
    <mergeCell ref="C106:E106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firstPageNumber="231" orientation="portrait" useFirstPageNumber="1" horizont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2"/>
  <sheetViews>
    <sheetView view="pageBreakPreview" zoomScaleNormal="100" zoomScaleSheetLayoutView="100" workbookViewId="0">
      <selection activeCell="H16" sqref="H16"/>
    </sheetView>
  </sheetViews>
  <sheetFormatPr defaultColWidth="9" defaultRowHeight="11.25" x14ac:dyDescent="0.15"/>
  <cols>
    <col min="1" max="1" width="1.75" style="4" customWidth="1"/>
    <col min="2" max="2" width="33.375" style="4" customWidth="1"/>
    <col min="3" max="3" width="14.125" style="4" customWidth="1"/>
    <col min="4" max="4" width="12.5" style="4" customWidth="1"/>
    <col min="5" max="5" width="14.75" style="4" customWidth="1"/>
    <col min="6" max="6" width="18.625" style="4" customWidth="1"/>
    <col min="7" max="7" width="1.5" style="4" customWidth="1"/>
    <col min="8" max="16384" width="9" style="4"/>
  </cols>
  <sheetData>
    <row r="1" spans="1:13" ht="30" customHeight="1" x14ac:dyDescent="0.15">
      <c r="A1" s="2"/>
      <c r="B1" s="242" t="s">
        <v>146</v>
      </c>
      <c r="C1" s="243"/>
      <c r="D1" s="243"/>
      <c r="E1" s="243"/>
      <c r="F1" s="103"/>
      <c r="G1" s="3"/>
    </row>
    <row r="2" spans="1:13" ht="30" customHeight="1" x14ac:dyDescent="0.15">
      <c r="A2" s="5"/>
      <c r="B2" s="244" t="s">
        <v>147</v>
      </c>
      <c r="C2" s="244"/>
      <c r="D2" s="244"/>
      <c r="E2" s="244"/>
      <c r="F2" s="104"/>
      <c r="G2" s="6"/>
    </row>
    <row r="3" spans="1:13" s="1" customFormat="1" ht="20.25" customHeight="1" x14ac:dyDescent="0.15">
      <c r="A3" s="7"/>
      <c r="B3" s="8"/>
      <c r="C3" s="9"/>
      <c r="D3" s="245" t="s">
        <v>1</v>
      </c>
      <c r="E3" s="245"/>
      <c r="F3" s="245"/>
      <c r="G3" s="10"/>
      <c r="H3" s="4"/>
      <c r="I3" s="4"/>
      <c r="J3" s="4"/>
    </row>
    <row r="4" spans="1:13" ht="15" customHeight="1" x14ac:dyDescent="0.15">
      <c r="A4" s="5"/>
      <c r="B4" s="11"/>
      <c r="C4" s="246"/>
      <c r="D4" s="246"/>
      <c r="E4" s="12" t="s">
        <v>2</v>
      </c>
      <c r="F4" s="12"/>
      <c r="G4" s="6"/>
    </row>
    <row r="5" spans="1:13" s="16" customFormat="1" ht="22.5" customHeight="1" x14ac:dyDescent="0.15">
      <c r="A5" s="13"/>
      <c r="B5" s="14" t="s">
        <v>3</v>
      </c>
      <c r="C5" s="14" t="s">
        <v>4</v>
      </c>
      <c r="D5" s="14" t="s">
        <v>5</v>
      </c>
      <c r="E5" s="14" t="s">
        <v>6</v>
      </c>
      <c r="F5" s="14" t="s">
        <v>0</v>
      </c>
      <c r="G5" s="15"/>
    </row>
    <row r="6" spans="1:13" ht="12" x14ac:dyDescent="0.15">
      <c r="A6" s="5"/>
      <c r="B6" s="17" t="s">
        <v>61</v>
      </c>
      <c r="C6" s="18"/>
      <c r="D6" s="18"/>
      <c r="E6" s="19"/>
      <c r="F6" s="19"/>
      <c r="G6" s="6"/>
    </row>
    <row r="7" spans="1:13" ht="14.25" x14ac:dyDescent="0.15">
      <c r="A7" s="5"/>
      <c r="B7" s="32" t="s">
        <v>62</v>
      </c>
      <c r="C7" s="33">
        <f>SUM(C8:C22)-C14-C10</f>
        <v>70208000</v>
      </c>
      <c r="D7" s="33">
        <f>SUM(D8:D22)-D14</f>
        <v>1200000</v>
      </c>
      <c r="E7" s="34">
        <f>SUM(C7:D7)</f>
        <v>71408000</v>
      </c>
      <c r="F7" s="35"/>
      <c r="G7" s="6"/>
    </row>
    <row r="8" spans="1:13" ht="13.5" x14ac:dyDescent="0.15">
      <c r="A8" s="5"/>
      <c r="B8" s="36" t="s">
        <v>59</v>
      </c>
      <c r="C8" s="37">
        <f>H8*I8</f>
        <v>85000</v>
      </c>
      <c r="D8" s="38">
        <v>0</v>
      </c>
      <c r="E8" s="37">
        <f>SUM(C8:D8)</f>
        <v>85000</v>
      </c>
      <c r="F8" s="39" t="s">
        <v>83</v>
      </c>
      <c r="G8" s="6"/>
      <c r="H8" s="4">
        <v>1000</v>
      </c>
      <c r="I8" s="4">
        <v>85</v>
      </c>
    </row>
    <row r="9" spans="1:13" ht="17.25" customHeight="1" x14ac:dyDescent="0.15">
      <c r="A9" s="5"/>
      <c r="B9" s="40" t="s">
        <v>7</v>
      </c>
      <c r="C9" s="37">
        <f>H9*I9*J9+300000-90000-30000</f>
        <v>630000</v>
      </c>
      <c r="D9" s="41">
        <v>0</v>
      </c>
      <c r="E9" s="37">
        <f t="shared" ref="E9:E24" si="0">SUM(C9:D9)</f>
        <v>630000</v>
      </c>
      <c r="F9" s="39" t="s">
        <v>145</v>
      </c>
      <c r="G9" s="6"/>
      <c r="H9" s="4">
        <v>3000</v>
      </c>
      <c r="I9" s="4">
        <v>150</v>
      </c>
      <c r="J9" s="4">
        <v>1</v>
      </c>
    </row>
    <row r="10" spans="1:13" ht="16.5" customHeight="1" x14ac:dyDescent="0.15">
      <c r="A10" s="5"/>
      <c r="B10" s="43" t="s">
        <v>8</v>
      </c>
      <c r="C10" s="37">
        <f>SUM(C11:C13)</f>
        <v>1500000</v>
      </c>
      <c r="D10" s="41">
        <v>0</v>
      </c>
      <c r="E10" s="37">
        <f t="shared" si="0"/>
        <v>1500000</v>
      </c>
      <c r="F10" s="42"/>
      <c r="G10" s="6"/>
    </row>
    <row r="11" spans="1:13" ht="16.5" customHeight="1" x14ac:dyDescent="0.15">
      <c r="A11" s="5"/>
      <c r="B11" s="91" t="s">
        <v>84</v>
      </c>
      <c r="C11" s="84">
        <v>1000000</v>
      </c>
      <c r="D11" s="85">
        <v>0</v>
      </c>
      <c r="E11" s="84">
        <f t="shared" si="0"/>
        <v>1000000</v>
      </c>
      <c r="F11" s="86" t="s">
        <v>128</v>
      </c>
      <c r="G11" s="6"/>
    </row>
    <row r="12" spans="1:13" ht="16.5" customHeight="1" x14ac:dyDescent="0.15">
      <c r="A12" s="5"/>
      <c r="B12" s="91" t="s">
        <v>110</v>
      </c>
      <c r="C12" s="99">
        <v>300000</v>
      </c>
      <c r="D12" s="100">
        <v>0</v>
      </c>
      <c r="E12" s="99">
        <f t="shared" si="0"/>
        <v>300000</v>
      </c>
      <c r="F12" s="101" t="s">
        <v>131</v>
      </c>
      <c r="G12" s="6"/>
    </row>
    <row r="13" spans="1:13" ht="16.5" customHeight="1" x14ac:dyDescent="0.15">
      <c r="A13" s="5"/>
      <c r="B13" s="87" t="s">
        <v>85</v>
      </c>
      <c r="C13" s="88">
        <v>200000</v>
      </c>
      <c r="D13" s="89">
        <v>0</v>
      </c>
      <c r="E13" s="88">
        <f t="shared" si="0"/>
        <v>200000</v>
      </c>
      <c r="F13" s="90" t="s">
        <v>129</v>
      </c>
      <c r="G13" s="6"/>
    </row>
    <row r="14" spans="1:13" ht="13.5" x14ac:dyDescent="0.15">
      <c r="A14" s="5"/>
      <c r="B14" s="43" t="s">
        <v>9</v>
      </c>
      <c r="C14" s="44">
        <f>SUM(C15:C20)</f>
        <v>67971000</v>
      </c>
      <c r="D14" s="41">
        <v>0</v>
      </c>
      <c r="E14" s="37">
        <f t="shared" si="0"/>
        <v>67971000</v>
      </c>
      <c r="F14" s="39"/>
      <c r="G14" s="6"/>
    </row>
    <row r="15" spans="1:13" ht="13.5" x14ac:dyDescent="0.15">
      <c r="A15" s="5"/>
      <c r="B15" s="20" t="s">
        <v>10</v>
      </c>
      <c r="C15" s="21">
        <f>ROUNDDOWN(H15*I15*J15,-3)</f>
        <v>7800000</v>
      </c>
      <c r="D15" s="22">
        <v>0</v>
      </c>
      <c r="E15" s="23">
        <f t="shared" si="0"/>
        <v>7800000</v>
      </c>
      <c r="F15" s="45" t="s">
        <v>89</v>
      </c>
      <c r="G15" s="6"/>
      <c r="H15" s="4">
        <v>600</v>
      </c>
      <c r="I15" s="4">
        <v>1</v>
      </c>
      <c r="J15" s="4">
        <v>13000</v>
      </c>
      <c r="M15" s="4">
        <f>1400*12</f>
        <v>16800</v>
      </c>
    </row>
    <row r="16" spans="1:13" ht="13.5" x14ac:dyDescent="0.15">
      <c r="A16" s="5"/>
      <c r="B16" s="46" t="s">
        <v>112</v>
      </c>
      <c r="C16" s="21">
        <f t="shared" ref="C16" si="1">ROUNDDOWN(H16*I16*J16,-3)</f>
        <v>991000</v>
      </c>
      <c r="D16" s="22">
        <v>0</v>
      </c>
      <c r="E16" s="23">
        <f t="shared" si="0"/>
        <v>991000</v>
      </c>
      <c r="F16" s="45" t="s">
        <v>137</v>
      </c>
      <c r="G16" s="6"/>
      <c r="H16" s="4">
        <v>1836</v>
      </c>
      <c r="I16" s="4">
        <v>45</v>
      </c>
      <c r="J16" s="4">
        <v>12</v>
      </c>
      <c r="K16" s="4">
        <f>100000/1700</f>
        <v>58.823529411764703</v>
      </c>
    </row>
    <row r="17" spans="1:11" ht="13.5" x14ac:dyDescent="0.15">
      <c r="A17" s="5"/>
      <c r="B17" s="20" t="s">
        <v>11</v>
      </c>
      <c r="C17" s="21">
        <f>ROUNDDOWN(H17*I17*J17,-3)+ROUNDDOWN(K17*L17*M17,-3)+ROUNDDOWN(N17*O17*P17,-3)</f>
        <v>32928000</v>
      </c>
      <c r="D17" s="22">
        <v>0</v>
      </c>
      <c r="E17" s="23">
        <f t="shared" si="0"/>
        <v>32928000</v>
      </c>
      <c r="F17" s="45" t="s">
        <v>133</v>
      </c>
      <c r="G17" s="6"/>
      <c r="H17" s="4">
        <v>3759</v>
      </c>
      <c r="I17" s="4">
        <v>730</v>
      </c>
      <c r="J17" s="4">
        <v>12</v>
      </c>
    </row>
    <row r="18" spans="1:11" ht="16.5" customHeight="1" x14ac:dyDescent="0.15">
      <c r="A18" s="5"/>
      <c r="B18" s="46" t="s">
        <v>64</v>
      </c>
      <c r="C18" s="21">
        <f t="shared" ref="C18:C20" si="2">ROUNDDOWN(H18*I18*J18,-3)</f>
        <v>15812000</v>
      </c>
      <c r="D18" s="22">
        <v>0</v>
      </c>
      <c r="E18" s="23">
        <f t="shared" si="0"/>
        <v>15812000</v>
      </c>
      <c r="F18" s="45" t="s">
        <v>134</v>
      </c>
      <c r="G18" s="6"/>
      <c r="H18" s="4">
        <v>3214</v>
      </c>
      <c r="I18" s="4">
        <v>410</v>
      </c>
      <c r="J18" s="4">
        <v>12</v>
      </c>
    </row>
    <row r="19" spans="1:11" ht="13.5" x14ac:dyDescent="0.15">
      <c r="A19" s="5"/>
      <c r="B19" s="20" t="s">
        <v>12</v>
      </c>
      <c r="C19" s="21">
        <f t="shared" si="2"/>
        <v>3840000</v>
      </c>
      <c r="D19" s="22">
        <v>0</v>
      </c>
      <c r="E19" s="23">
        <f t="shared" si="0"/>
        <v>3840000</v>
      </c>
      <c r="F19" s="45" t="s">
        <v>135</v>
      </c>
      <c r="G19" s="6"/>
      <c r="H19" s="4">
        <v>2000</v>
      </c>
      <c r="I19" s="4">
        <v>160</v>
      </c>
      <c r="J19" s="4">
        <v>12</v>
      </c>
    </row>
    <row r="20" spans="1:11" ht="13.5" x14ac:dyDescent="0.15">
      <c r="A20" s="5"/>
      <c r="B20" s="20" t="s">
        <v>13</v>
      </c>
      <c r="C20" s="21">
        <f t="shared" si="2"/>
        <v>6600000</v>
      </c>
      <c r="D20" s="22">
        <v>0</v>
      </c>
      <c r="E20" s="23">
        <f t="shared" si="0"/>
        <v>6600000</v>
      </c>
      <c r="F20" s="47" t="s">
        <v>130</v>
      </c>
      <c r="G20" s="6"/>
      <c r="H20" s="4">
        <v>10000</v>
      </c>
      <c r="I20" s="4">
        <v>55</v>
      </c>
      <c r="J20" s="4">
        <v>12</v>
      </c>
    </row>
    <row r="21" spans="1:11" ht="13.5" x14ac:dyDescent="0.15">
      <c r="A21" s="5"/>
      <c r="B21" s="20" t="s">
        <v>14</v>
      </c>
      <c r="C21" s="22">
        <v>0</v>
      </c>
      <c r="D21" s="21">
        <v>1200000</v>
      </c>
      <c r="E21" s="23">
        <f t="shared" si="0"/>
        <v>1200000</v>
      </c>
      <c r="F21" s="45" t="s">
        <v>148</v>
      </c>
      <c r="G21" s="6"/>
    </row>
    <row r="22" spans="1:11" ht="13.5" x14ac:dyDescent="0.15">
      <c r="A22" s="5"/>
      <c r="B22" s="43" t="s">
        <v>15</v>
      </c>
      <c r="C22" s="44">
        <f>SUM(C23:C24)</f>
        <v>22000</v>
      </c>
      <c r="D22" s="44">
        <f>SUM(D23:D24)</f>
        <v>0</v>
      </c>
      <c r="E22" s="37">
        <f t="shared" si="0"/>
        <v>22000</v>
      </c>
      <c r="F22" s="39"/>
      <c r="G22" s="6"/>
    </row>
    <row r="23" spans="1:11" ht="13.5" x14ac:dyDescent="0.15">
      <c r="A23" s="5"/>
      <c r="B23" s="20" t="s">
        <v>16</v>
      </c>
      <c r="C23" s="21">
        <v>2000</v>
      </c>
      <c r="D23" s="22">
        <v>0</v>
      </c>
      <c r="E23" s="23">
        <f t="shared" si="0"/>
        <v>2000</v>
      </c>
      <c r="F23" s="45"/>
      <c r="G23" s="6"/>
    </row>
    <row r="24" spans="1:11" ht="13.5" x14ac:dyDescent="0.15">
      <c r="A24" s="5"/>
      <c r="B24" s="48" t="s">
        <v>17</v>
      </c>
      <c r="C24" s="49">
        <v>20000</v>
      </c>
      <c r="D24" s="50">
        <v>0</v>
      </c>
      <c r="E24" s="51">
        <f t="shared" si="0"/>
        <v>20000</v>
      </c>
      <c r="F24" s="52"/>
      <c r="G24" s="6"/>
    </row>
    <row r="25" spans="1:11" ht="14.25" x14ac:dyDescent="0.15">
      <c r="A25" s="5"/>
      <c r="B25" s="53" t="s">
        <v>65</v>
      </c>
      <c r="C25" s="33">
        <f>C26+C57</f>
        <v>70532000</v>
      </c>
      <c r="D25" s="33">
        <f>D26+D57</f>
        <v>807000</v>
      </c>
      <c r="E25" s="54">
        <f>E26+E57</f>
        <v>71339000</v>
      </c>
      <c r="F25" s="54"/>
      <c r="G25" s="6"/>
    </row>
    <row r="26" spans="1:11" ht="13.5" x14ac:dyDescent="0.15">
      <c r="A26" s="5"/>
      <c r="B26" s="55" t="s">
        <v>66</v>
      </c>
      <c r="C26" s="56">
        <f>C34+C27</f>
        <v>61671000</v>
      </c>
      <c r="D26" s="56">
        <f t="shared" ref="D26:E26" si="3">D34+D27</f>
        <v>807000</v>
      </c>
      <c r="E26" s="57">
        <f t="shared" si="3"/>
        <v>62478000</v>
      </c>
      <c r="F26" s="57"/>
      <c r="G26" s="6"/>
    </row>
    <row r="27" spans="1:11" ht="13.5" x14ac:dyDescent="0.15">
      <c r="A27" s="5"/>
      <c r="B27" s="58" t="s">
        <v>18</v>
      </c>
      <c r="C27" s="59">
        <f>SUM(C28:C33)</f>
        <v>47041000</v>
      </c>
      <c r="D27" s="59">
        <f t="shared" ref="D27:E27" si="4">SUM(D28:D33)</f>
        <v>0</v>
      </c>
      <c r="E27" s="59">
        <f t="shared" si="4"/>
        <v>47041000</v>
      </c>
      <c r="F27" s="61"/>
      <c r="G27" s="6"/>
    </row>
    <row r="28" spans="1:11" ht="13.5" x14ac:dyDescent="0.15">
      <c r="A28" s="5"/>
      <c r="B28" s="62" t="s">
        <v>19</v>
      </c>
      <c r="C28" s="21">
        <f>ROUNDDOWN(H28*I28*J28,-3)</f>
        <v>36900000</v>
      </c>
      <c r="D28" s="63">
        <v>0</v>
      </c>
      <c r="E28" s="64">
        <f t="shared" ref="E28:E85" si="5">SUM(C28:D28)</f>
        <v>36900000</v>
      </c>
      <c r="F28" s="67" t="s">
        <v>122</v>
      </c>
      <c r="G28" s="6"/>
      <c r="H28" s="4">
        <v>3075000</v>
      </c>
      <c r="I28" s="4">
        <v>1</v>
      </c>
      <c r="J28" s="4">
        <v>12</v>
      </c>
    </row>
    <row r="29" spans="1:11" ht="13.5" x14ac:dyDescent="0.15">
      <c r="A29" s="5"/>
      <c r="B29" s="62" t="s">
        <v>20</v>
      </c>
      <c r="C29" s="21">
        <f>ROUNDDOWN(H29*I29*J29,-3)</f>
        <v>4725000</v>
      </c>
      <c r="D29" s="22">
        <v>0</v>
      </c>
      <c r="E29" s="64">
        <f t="shared" si="5"/>
        <v>4725000</v>
      </c>
      <c r="F29" s="67" t="s">
        <v>97</v>
      </c>
      <c r="G29" s="6"/>
      <c r="H29" s="102">
        <v>4725243</v>
      </c>
      <c r="I29" s="4">
        <v>1</v>
      </c>
      <c r="J29" s="4">
        <v>1</v>
      </c>
      <c r="K29" s="4" t="s">
        <v>138</v>
      </c>
    </row>
    <row r="30" spans="1:11" ht="13.5" x14ac:dyDescent="0.15">
      <c r="A30" s="5"/>
      <c r="B30" s="62" t="s">
        <v>21</v>
      </c>
      <c r="C30" s="21">
        <f>ROUNDDOWN(H30*I30*J30,-3)</f>
        <v>3068000</v>
      </c>
      <c r="D30" s="22">
        <v>0</v>
      </c>
      <c r="E30" s="64">
        <f t="shared" si="5"/>
        <v>3068000</v>
      </c>
      <c r="F30" s="67" t="s">
        <v>67</v>
      </c>
      <c r="G30" s="6"/>
      <c r="H30" s="4">
        <v>255723</v>
      </c>
      <c r="I30" s="4">
        <v>1</v>
      </c>
      <c r="J30" s="4">
        <v>12</v>
      </c>
      <c r="K30" s="4">
        <f>H30*2</f>
        <v>511446</v>
      </c>
    </row>
    <row r="31" spans="1:11" ht="13.5" x14ac:dyDescent="0.15">
      <c r="A31" s="5"/>
      <c r="B31" s="62" t="s">
        <v>22</v>
      </c>
      <c r="C31" s="21">
        <f>ROUNDDOWN(H31*I31*J31,-3)</f>
        <v>388000</v>
      </c>
      <c r="D31" s="22">
        <v>0</v>
      </c>
      <c r="E31" s="64">
        <f t="shared" si="5"/>
        <v>388000</v>
      </c>
      <c r="F31" s="67" t="s">
        <v>123</v>
      </c>
      <c r="G31" s="6"/>
      <c r="H31" s="4">
        <v>32340</v>
      </c>
      <c r="I31" s="4">
        <v>1</v>
      </c>
      <c r="J31" s="4">
        <v>12</v>
      </c>
    </row>
    <row r="32" spans="1:11" ht="13.5" x14ac:dyDescent="0.15">
      <c r="A32" s="5"/>
      <c r="B32" s="62" t="s">
        <v>23</v>
      </c>
      <c r="C32" s="21">
        <f>ROUNDDOWN(H32*I32*J32,-3)</f>
        <v>160000</v>
      </c>
      <c r="D32" s="22">
        <v>0</v>
      </c>
      <c r="E32" s="64">
        <f t="shared" si="5"/>
        <v>160000</v>
      </c>
      <c r="F32" s="109" t="s">
        <v>139</v>
      </c>
      <c r="G32" s="6"/>
      <c r="H32" s="4">
        <v>13386</v>
      </c>
      <c r="I32" s="4">
        <v>1</v>
      </c>
      <c r="J32" s="4">
        <v>12</v>
      </c>
    </row>
    <row r="33" spans="1:11" ht="13.5" x14ac:dyDescent="0.15">
      <c r="A33" s="5"/>
      <c r="B33" s="20" t="s">
        <v>44</v>
      </c>
      <c r="C33" s="21">
        <f>H33*I33*J33</f>
        <v>1800000</v>
      </c>
      <c r="D33" s="22">
        <v>0</v>
      </c>
      <c r="E33" s="23">
        <f>SUM(C33:D33)</f>
        <v>1800000</v>
      </c>
      <c r="F33" s="47" t="s">
        <v>69</v>
      </c>
      <c r="G33" s="6"/>
      <c r="H33" s="4">
        <v>150000</v>
      </c>
      <c r="I33" s="4">
        <v>1</v>
      </c>
      <c r="J33" s="4">
        <v>12</v>
      </c>
      <c r="K33" s="4" t="s">
        <v>138</v>
      </c>
    </row>
    <row r="34" spans="1:11" ht="13.5" x14ac:dyDescent="0.15">
      <c r="A34" s="5"/>
      <c r="B34" s="24" t="s">
        <v>24</v>
      </c>
      <c r="C34" s="59">
        <f>SUM(C35:C56)</f>
        <v>14630000</v>
      </c>
      <c r="D34" s="59">
        <f>SUM(D35:D56)</f>
        <v>807000</v>
      </c>
      <c r="E34" s="60">
        <f>SUM(E35:E56)</f>
        <v>15437000</v>
      </c>
      <c r="F34" s="61"/>
      <c r="G34" s="6"/>
    </row>
    <row r="35" spans="1:11" ht="13.5" x14ac:dyDescent="0.15">
      <c r="A35" s="5"/>
      <c r="B35" s="20" t="s">
        <v>25</v>
      </c>
      <c r="C35" s="21">
        <f>H35*I35*J35</f>
        <v>3000000</v>
      </c>
      <c r="D35" s="22">
        <v>0</v>
      </c>
      <c r="E35" s="23">
        <f t="shared" si="5"/>
        <v>3000000</v>
      </c>
      <c r="F35" s="47" t="s">
        <v>93</v>
      </c>
      <c r="G35" s="6"/>
      <c r="H35" s="4">
        <f>250000</f>
        <v>250000</v>
      </c>
      <c r="I35" s="4">
        <v>1</v>
      </c>
      <c r="J35" s="4">
        <v>12</v>
      </c>
    </row>
    <row r="36" spans="1:11" ht="13.5" x14ac:dyDescent="0.15">
      <c r="A36" s="5"/>
      <c r="B36" s="20" t="s">
        <v>26</v>
      </c>
      <c r="C36" s="21">
        <f t="shared" ref="C36:C55" si="6">H36*I36*J36</f>
        <v>1920000</v>
      </c>
      <c r="D36" s="22">
        <v>0</v>
      </c>
      <c r="E36" s="23">
        <f t="shared" si="5"/>
        <v>1920000</v>
      </c>
      <c r="F36" s="47" t="s">
        <v>99</v>
      </c>
      <c r="G36" s="6"/>
      <c r="H36" s="4">
        <v>160000</v>
      </c>
      <c r="I36" s="4">
        <v>1</v>
      </c>
      <c r="J36" s="4">
        <v>12</v>
      </c>
    </row>
    <row r="37" spans="1:11" ht="13.5" x14ac:dyDescent="0.15">
      <c r="A37" s="5"/>
      <c r="B37" s="20" t="s">
        <v>27</v>
      </c>
      <c r="C37" s="21">
        <f t="shared" si="6"/>
        <v>1320000</v>
      </c>
      <c r="D37" s="22">
        <v>0</v>
      </c>
      <c r="E37" s="23">
        <f t="shared" si="5"/>
        <v>1320000</v>
      </c>
      <c r="F37" s="47" t="s">
        <v>99</v>
      </c>
      <c r="G37" s="6"/>
      <c r="H37" s="4">
        <v>110000</v>
      </c>
      <c r="I37" s="4">
        <v>1</v>
      </c>
      <c r="J37" s="4">
        <v>12</v>
      </c>
    </row>
    <row r="38" spans="1:11" ht="13.5" x14ac:dyDescent="0.15">
      <c r="A38" s="5"/>
      <c r="B38" s="20" t="s">
        <v>28</v>
      </c>
      <c r="C38" s="21">
        <f t="shared" si="6"/>
        <v>240000</v>
      </c>
      <c r="D38" s="22">
        <v>0</v>
      </c>
      <c r="E38" s="23">
        <f t="shared" si="5"/>
        <v>240000</v>
      </c>
      <c r="F38" s="47" t="s">
        <v>109</v>
      </c>
      <c r="G38" s="6"/>
      <c r="H38" s="4">
        <v>20000</v>
      </c>
      <c r="I38" s="4">
        <v>1</v>
      </c>
      <c r="J38" s="4">
        <v>12</v>
      </c>
    </row>
    <row r="39" spans="1:11" ht="13.5" x14ac:dyDescent="0.15">
      <c r="A39" s="5"/>
      <c r="B39" s="20" t="s">
        <v>29</v>
      </c>
      <c r="C39" s="21">
        <f t="shared" si="6"/>
        <v>720000</v>
      </c>
      <c r="D39" s="21">
        <v>25000</v>
      </c>
      <c r="E39" s="23">
        <f t="shared" si="5"/>
        <v>745000</v>
      </c>
      <c r="F39" s="47" t="s">
        <v>100</v>
      </c>
      <c r="G39" s="6"/>
      <c r="H39" s="4">
        <v>60000</v>
      </c>
      <c r="I39" s="4">
        <v>1</v>
      </c>
      <c r="J39" s="4">
        <v>12</v>
      </c>
    </row>
    <row r="40" spans="1:11" ht="13.5" x14ac:dyDescent="0.15">
      <c r="A40" s="5"/>
      <c r="B40" s="20" t="s">
        <v>30</v>
      </c>
      <c r="C40" s="21">
        <v>70000</v>
      </c>
      <c r="D40" s="22">
        <v>0</v>
      </c>
      <c r="E40" s="23">
        <f t="shared" si="5"/>
        <v>70000</v>
      </c>
      <c r="F40" s="47" t="s">
        <v>101</v>
      </c>
      <c r="G40" s="6"/>
      <c r="I40" s="4">
        <v>1</v>
      </c>
      <c r="J40" s="4">
        <v>12</v>
      </c>
    </row>
    <row r="41" spans="1:11" ht="13.5" x14ac:dyDescent="0.15">
      <c r="A41" s="5"/>
      <c r="B41" s="20" t="s">
        <v>31</v>
      </c>
      <c r="C41" s="21">
        <f t="shared" si="6"/>
        <v>12000</v>
      </c>
      <c r="D41" s="22">
        <v>0</v>
      </c>
      <c r="E41" s="23">
        <f t="shared" si="5"/>
        <v>12000</v>
      </c>
      <c r="F41" s="47"/>
      <c r="G41" s="6"/>
      <c r="H41" s="4">
        <v>1000</v>
      </c>
      <c r="I41" s="4">
        <v>1</v>
      </c>
      <c r="J41" s="4">
        <v>12</v>
      </c>
    </row>
    <row r="42" spans="1:11" ht="13.5" x14ac:dyDescent="0.15">
      <c r="A42" s="5"/>
      <c r="B42" s="20" t="s">
        <v>32</v>
      </c>
      <c r="C42" s="21">
        <f t="shared" si="6"/>
        <v>396000</v>
      </c>
      <c r="D42" s="63">
        <v>5000</v>
      </c>
      <c r="E42" s="23">
        <f t="shared" si="5"/>
        <v>401000</v>
      </c>
      <c r="F42" s="47" t="s">
        <v>102</v>
      </c>
      <c r="G42" s="6"/>
      <c r="H42" s="4">
        <v>33000</v>
      </c>
      <c r="I42" s="4">
        <v>1</v>
      </c>
      <c r="J42" s="4">
        <v>12</v>
      </c>
    </row>
    <row r="43" spans="1:11" ht="13.5" x14ac:dyDescent="0.15">
      <c r="A43" s="5"/>
      <c r="B43" s="20" t="s">
        <v>33</v>
      </c>
      <c r="C43" s="21">
        <v>10000</v>
      </c>
      <c r="D43" s="22">
        <v>0</v>
      </c>
      <c r="E43" s="23">
        <f t="shared" si="5"/>
        <v>10000</v>
      </c>
      <c r="F43" s="47" t="s">
        <v>121</v>
      </c>
      <c r="G43" s="6"/>
      <c r="I43" s="4">
        <v>1</v>
      </c>
      <c r="J43" s="4">
        <v>12</v>
      </c>
    </row>
    <row r="44" spans="1:11" ht="13.5" x14ac:dyDescent="0.15">
      <c r="A44" s="5"/>
      <c r="B44" s="20" t="s">
        <v>34</v>
      </c>
      <c r="C44" s="21">
        <f t="shared" si="6"/>
        <v>36000</v>
      </c>
      <c r="D44" s="22">
        <v>0</v>
      </c>
      <c r="E44" s="23">
        <f t="shared" si="5"/>
        <v>36000</v>
      </c>
      <c r="F44" s="47" t="s">
        <v>103</v>
      </c>
      <c r="G44" s="6"/>
      <c r="H44" s="4">
        <v>3000</v>
      </c>
      <c r="I44" s="4">
        <v>1</v>
      </c>
      <c r="J44" s="4">
        <v>12</v>
      </c>
    </row>
    <row r="45" spans="1:11" ht="13.5" x14ac:dyDescent="0.15">
      <c r="A45" s="5"/>
      <c r="B45" s="20" t="s">
        <v>35</v>
      </c>
      <c r="C45" s="21">
        <f t="shared" si="6"/>
        <v>240000</v>
      </c>
      <c r="D45" s="22">
        <v>0</v>
      </c>
      <c r="E45" s="23">
        <f t="shared" si="5"/>
        <v>240000</v>
      </c>
      <c r="F45" s="47" t="s">
        <v>94</v>
      </c>
      <c r="G45" s="6"/>
      <c r="H45" s="4">
        <v>20000</v>
      </c>
      <c r="I45" s="4">
        <v>1</v>
      </c>
      <c r="J45" s="4">
        <v>12</v>
      </c>
    </row>
    <row r="46" spans="1:11" ht="13.5" x14ac:dyDescent="0.15">
      <c r="A46" s="5"/>
      <c r="B46" s="20" t="s">
        <v>36</v>
      </c>
      <c r="C46" s="21">
        <f t="shared" si="6"/>
        <v>420000</v>
      </c>
      <c r="D46" s="63">
        <v>5000</v>
      </c>
      <c r="E46" s="23">
        <f t="shared" si="5"/>
        <v>425000</v>
      </c>
      <c r="F46" s="47" t="s">
        <v>104</v>
      </c>
      <c r="G46" s="6"/>
      <c r="H46" s="4">
        <v>35000</v>
      </c>
      <c r="I46" s="4">
        <v>1</v>
      </c>
      <c r="J46" s="4">
        <v>12</v>
      </c>
    </row>
    <row r="47" spans="1:11" ht="13.5" x14ac:dyDescent="0.15">
      <c r="A47" s="5"/>
      <c r="B47" s="20" t="s">
        <v>37</v>
      </c>
      <c r="C47" s="21">
        <f t="shared" si="6"/>
        <v>480000</v>
      </c>
      <c r="D47" s="63">
        <v>0</v>
      </c>
      <c r="E47" s="23">
        <f t="shared" si="5"/>
        <v>480000</v>
      </c>
      <c r="F47" s="47" t="s">
        <v>95</v>
      </c>
      <c r="G47" s="6"/>
      <c r="H47" s="4">
        <v>40000</v>
      </c>
      <c r="I47" s="4">
        <v>1</v>
      </c>
      <c r="J47" s="4">
        <v>12</v>
      </c>
    </row>
    <row r="48" spans="1:11" ht="13.5" x14ac:dyDescent="0.15">
      <c r="A48" s="5"/>
      <c r="B48" s="20" t="s">
        <v>38</v>
      </c>
      <c r="C48" s="21">
        <f>H48*J48+K48</f>
        <v>760000</v>
      </c>
      <c r="D48" s="63">
        <v>5000</v>
      </c>
      <c r="E48" s="23">
        <f t="shared" si="5"/>
        <v>765000</v>
      </c>
      <c r="F48" s="47" t="s">
        <v>68</v>
      </c>
      <c r="G48" s="6"/>
      <c r="H48" s="4">
        <v>30000</v>
      </c>
      <c r="I48" s="4">
        <v>1</v>
      </c>
      <c r="J48" s="4">
        <v>12</v>
      </c>
      <c r="K48" s="4">
        <v>400000</v>
      </c>
    </row>
    <row r="49" spans="1:11" ht="13.5" x14ac:dyDescent="0.15">
      <c r="A49" s="5"/>
      <c r="B49" s="20" t="s">
        <v>39</v>
      </c>
      <c r="C49" s="21">
        <f t="shared" si="6"/>
        <v>648000</v>
      </c>
      <c r="D49" s="63">
        <v>5000</v>
      </c>
      <c r="E49" s="23">
        <f t="shared" si="5"/>
        <v>653000</v>
      </c>
      <c r="F49" s="47" t="s">
        <v>105</v>
      </c>
      <c r="G49" s="6"/>
      <c r="H49" s="4">
        <v>54000</v>
      </c>
      <c r="I49" s="4">
        <v>1</v>
      </c>
      <c r="J49" s="4">
        <v>12</v>
      </c>
    </row>
    <row r="50" spans="1:11" ht="13.5" x14ac:dyDescent="0.15">
      <c r="A50" s="5"/>
      <c r="B50" s="20" t="s">
        <v>40</v>
      </c>
      <c r="C50" s="21">
        <f t="shared" si="6"/>
        <v>2460000</v>
      </c>
      <c r="D50" s="63">
        <v>12000</v>
      </c>
      <c r="E50" s="23">
        <f t="shared" si="5"/>
        <v>2472000</v>
      </c>
      <c r="F50" s="47" t="s">
        <v>106</v>
      </c>
      <c r="G50" s="6"/>
      <c r="H50" s="4">
        <v>205000</v>
      </c>
      <c r="I50" s="4">
        <v>1</v>
      </c>
      <c r="J50" s="4">
        <v>12</v>
      </c>
    </row>
    <row r="51" spans="1:11" ht="13.5" x14ac:dyDescent="0.15">
      <c r="A51" s="5"/>
      <c r="B51" s="20" t="s">
        <v>41</v>
      </c>
      <c r="C51" s="21">
        <f t="shared" si="6"/>
        <v>1800000</v>
      </c>
      <c r="D51" s="63">
        <v>20000</v>
      </c>
      <c r="E51" s="23">
        <f t="shared" si="5"/>
        <v>1820000</v>
      </c>
      <c r="F51" s="47" t="s">
        <v>107</v>
      </c>
      <c r="G51" s="6"/>
      <c r="H51" s="4">
        <v>150000</v>
      </c>
      <c r="I51" s="4">
        <v>1</v>
      </c>
      <c r="J51" s="4">
        <v>12</v>
      </c>
    </row>
    <row r="52" spans="1:11" ht="13.5" x14ac:dyDescent="0.15">
      <c r="A52" s="5"/>
      <c r="B52" s="20" t="s">
        <v>42</v>
      </c>
      <c r="C52" s="21">
        <f t="shared" si="6"/>
        <v>20000</v>
      </c>
      <c r="D52" s="22">
        <v>0</v>
      </c>
      <c r="E52" s="23">
        <f t="shared" si="5"/>
        <v>20000</v>
      </c>
      <c r="F52" s="47" t="s">
        <v>108</v>
      </c>
      <c r="G52" s="6"/>
      <c r="H52" s="4">
        <v>20000</v>
      </c>
      <c r="I52" s="4">
        <v>1</v>
      </c>
      <c r="J52" s="4">
        <v>1</v>
      </c>
    </row>
    <row r="53" spans="1:11" ht="13.5" x14ac:dyDescent="0.15">
      <c r="A53" s="5"/>
      <c r="B53" s="20" t="s">
        <v>50</v>
      </c>
      <c r="C53" s="21">
        <v>30000</v>
      </c>
      <c r="D53" s="22">
        <v>0</v>
      </c>
      <c r="E53" s="23">
        <f t="shared" ref="E53" si="7">SUM(C53:D53)</f>
        <v>30000</v>
      </c>
      <c r="F53" s="47" t="s">
        <v>96</v>
      </c>
      <c r="G53" s="6"/>
    </row>
    <row r="54" spans="1:11" ht="13.5" x14ac:dyDescent="0.15">
      <c r="A54" s="5"/>
      <c r="B54" s="20" t="s">
        <v>43</v>
      </c>
      <c r="C54" s="21">
        <f t="shared" si="6"/>
        <v>36000</v>
      </c>
      <c r="D54" s="21">
        <v>10000</v>
      </c>
      <c r="E54" s="23">
        <f t="shared" si="5"/>
        <v>46000</v>
      </c>
      <c r="F54" s="47"/>
      <c r="G54" s="6"/>
      <c r="H54" s="4">
        <v>3000</v>
      </c>
      <c r="I54" s="4">
        <v>1</v>
      </c>
      <c r="J54" s="4">
        <v>12</v>
      </c>
    </row>
    <row r="55" spans="1:11" ht="13.5" x14ac:dyDescent="0.15">
      <c r="A55" s="5"/>
      <c r="B55" s="20" t="s">
        <v>46</v>
      </c>
      <c r="C55" s="21">
        <f t="shared" si="6"/>
        <v>12000</v>
      </c>
      <c r="D55" s="22">
        <v>0</v>
      </c>
      <c r="E55" s="23">
        <f t="shared" si="5"/>
        <v>12000</v>
      </c>
      <c r="F55" s="47"/>
      <c r="G55" s="6"/>
      <c r="H55" s="4">
        <v>1000</v>
      </c>
      <c r="I55" s="4">
        <v>1</v>
      </c>
      <c r="J55" s="4">
        <v>12</v>
      </c>
    </row>
    <row r="56" spans="1:11" ht="13.5" x14ac:dyDescent="0.15">
      <c r="A56" s="5"/>
      <c r="B56" s="20" t="s">
        <v>47</v>
      </c>
      <c r="C56" s="22">
        <v>0</v>
      </c>
      <c r="D56" s="21">
        <v>720000</v>
      </c>
      <c r="E56" s="23">
        <f t="shared" si="5"/>
        <v>720000</v>
      </c>
      <c r="F56" s="45" t="s">
        <v>149</v>
      </c>
      <c r="G56" s="6"/>
    </row>
    <row r="57" spans="1:11" ht="13.5" x14ac:dyDescent="0.15">
      <c r="A57" s="5"/>
      <c r="B57" s="40" t="s">
        <v>70</v>
      </c>
      <c r="C57" s="57">
        <f>C58+C65</f>
        <v>8861000</v>
      </c>
      <c r="D57" s="57">
        <f t="shared" ref="D57:E57" si="8">D58+D65</f>
        <v>0</v>
      </c>
      <c r="E57" s="57">
        <f t="shared" si="8"/>
        <v>8861000</v>
      </c>
      <c r="F57" s="57" t="s">
        <v>136</v>
      </c>
      <c r="G57" s="6"/>
    </row>
    <row r="58" spans="1:11" ht="13.5" x14ac:dyDescent="0.15">
      <c r="A58" s="5"/>
      <c r="B58" s="58" t="s">
        <v>18</v>
      </c>
      <c r="C58" s="59">
        <f>SUM(C59:C64)</f>
        <v>6202000</v>
      </c>
      <c r="D58" s="59">
        <f t="shared" ref="D58:E58" si="9">SUM(D59:D64)</f>
        <v>0</v>
      </c>
      <c r="E58" s="60">
        <f t="shared" si="9"/>
        <v>6202000</v>
      </c>
      <c r="F58" s="61"/>
      <c r="G58" s="6"/>
    </row>
    <row r="59" spans="1:11" ht="13.5" x14ac:dyDescent="0.15">
      <c r="A59" s="5"/>
      <c r="B59" s="62" t="s">
        <v>48</v>
      </c>
      <c r="C59" s="21">
        <v>360000</v>
      </c>
      <c r="D59" s="22">
        <v>0</v>
      </c>
      <c r="E59" s="64">
        <f t="shared" si="5"/>
        <v>360000</v>
      </c>
      <c r="F59" s="67" t="s">
        <v>72</v>
      </c>
      <c r="G59" s="6"/>
    </row>
    <row r="60" spans="1:11" ht="13.5" x14ac:dyDescent="0.15">
      <c r="A60" s="5"/>
      <c r="B60" s="62" t="s">
        <v>19</v>
      </c>
      <c r="C60" s="21">
        <f t="shared" ref="C60:C61" si="10">ROUNDDOWN(H60*I60*J60,-3)</f>
        <v>4196000</v>
      </c>
      <c r="D60" s="63">
        <v>0</v>
      </c>
      <c r="E60" s="64">
        <f t="shared" si="5"/>
        <v>4196000</v>
      </c>
      <c r="F60" s="67" t="s">
        <v>120</v>
      </c>
      <c r="G60" s="6"/>
      <c r="H60" s="4">
        <v>349687</v>
      </c>
      <c r="I60" s="4">
        <v>1</v>
      </c>
      <c r="J60" s="4">
        <v>12</v>
      </c>
    </row>
    <row r="61" spans="1:11" ht="13.5" x14ac:dyDescent="0.15">
      <c r="A61" s="5"/>
      <c r="B61" s="62" t="s">
        <v>20</v>
      </c>
      <c r="C61" s="21">
        <f t="shared" si="10"/>
        <v>750000</v>
      </c>
      <c r="D61" s="22">
        <v>0</v>
      </c>
      <c r="E61" s="64">
        <f t="shared" si="5"/>
        <v>750000</v>
      </c>
      <c r="F61" s="67" t="s">
        <v>88</v>
      </c>
      <c r="G61" s="6"/>
      <c r="H61" s="4">
        <v>250000</v>
      </c>
      <c r="I61" s="4">
        <v>2</v>
      </c>
      <c r="J61" s="4">
        <v>1.5</v>
      </c>
      <c r="K61" s="4" t="s">
        <v>138</v>
      </c>
    </row>
    <row r="62" spans="1:11" ht="13.5" x14ac:dyDescent="0.15">
      <c r="A62" s="5"/>
      <c r="B62" s="62" t="s">
        <v>21</v>
      </c>
      <c r="C62" s="21">
        <f>ROUNDDOWN(H62*I62*J62,-3)+100000</f>
        <v>640000</v>
      </c>
      <c r="D62" s="22">
        <v>0</v>
      </c>
      <c r="E62" s="64">
        <f t="shared" si="5"/>
        <v>640000</v>
      </c>
      <c r="F62" s="67" t="s">
        <v>73</v>
      </c>
      <c r="G62" s="6"/>
      <c r="H62" s="4">
        <v>45000</v>
      </c>
      <c r="I62" s="4">
        <v>1</v>
      </c>
      <c r="J62" s="4">
        <v>12</v>
      </c>
    </row>
    <row r="63" spans="1:11" ht="13.5" x14ac:dyDescent="0.15">
      <c r="A63" s="5"/>
      <c r="B63" s="62" t="s">
        <v>22</v>
      </c>
      <c r="C63" s="21">
        <f t="shared" ref="C63" si="11">H63*J63</f>
        <v>156000</v>
      </c>
      <c r="D63" s="22">
        <v>0</v>
      </c>
      <c r="E63" s="64">
        <f t="shared" si="5"/>
        <v>156000</v>
      </c>
      <c r="F63" s="67" t="s">
        <v>124</v>
      </c>
      <c r="G63" s="6"/>
      <c r="H63" s="4">
        <v>13000</v>
      </c>
      <c r="J63" s="4">
        <v>12</v>
      </c>
    </row>
    <row r="64" spans="1:11" ht="13.5" x14ac:dyDescent="0.15">
      <c r="A64" s="5"/>
      <c r="B64" s="65" t="s">
        <v>23</v>
      </c>
      <c r="C64" s="21">
        <v>100000</v>
      </c>
      <c r="D64" s="50">
        <v>0</v>
      </c>
      <c r="E64" s="66">
        <f t="shared" si="5"/>
        <v>100000</v>
      </c>
      <c r="F64" s="107" t="s">
        <v>140</v>
      </c>
      <c r="G64" s="6"/>
    </row>
    <row r="65" spans="1:11" ht="13.5" x14ac:dyDescent="0.15">
      <c r="A65" s="5"/>
      <c r="B65" s="24" t="s">
        <v>24</v>
      </c>
      <c r="C65" s="59">
        <f>SUM(C66:C88)</f>
        <v>2659000</v>
      </c>
      <c r="D65" s="59">
        <f>SUM(D66:D88)</f>
        <v>0</v>
      </c>
      <c r="E65" s="60">
        <f>SUM(E66:E88)</f>
        <v>2659000</v>
      </c>
      <c r="F65" s="61"/>
      <c r="G65" s="6"/>
    </row>
    <row r="66" spans="1:11" ht="13.5" x14ac:dyDescent="0.15">
      <c r="A66" s="5"/>
      <c r="B66" s="20" t="s">
        <v>26</v>
      </c>
      <c r="C66" s="21">
        <f>H66*J66+K66</f>
        <v>230000</v>
      </c>
      <c r="D66" s="22">
        <v>0</v>
      </c>
      <c r="E66" s="23">
        <f t="shared" si="5"/>
        <v>230000</v>
      </c>
      <c r="F66" s="108" t="s">
        <v>144</v>
      </c>
      <c r="G66" s="6"/>
      <c r="H66" s="4">
        <v>5000</v>
      </c>
      <c r="J66" s="4">
        <v>12</v>
      </c>
      <c r="K66" s="4">
        <v>170000</v>
      </c>
    </row>
    <row r="67" spans="1:11" ht="13.5" x14ac:dyDescent="0.15">
      <c r="A67" s="5"/>
      <c r="B67" s="20" t="s">
        <v>27</v>
      </c>
      <c r="C67" s="21">
        <f t="shared" ref="C67:C87" si="12">H67*J67</f>
        <v>48000</v>
      </c>
      <c r="D67" s="22">
        <v>0</v>
      </c>
      <c r="E67" s="23">
        <f t="shared" si="5"/>
        <v>48000</v>
      </c>
      <c r="F67" s="47" t="s">
        <v>143</v>
      </c>
      <c r="G67" s="6"/>
      <c r="H67" s="4">
        <v>4000</v>
      </c>
      <c r="J67" s="4">
        <v>12</v>
      </c>
    </row>
    <row r="68" spans="1:11" ht="13.5" x14ac:dyDescent="0.15">
      <c r="A68" s="5"/>
      <c r="B68" s="20" t="s">
        <v>28</v>
      </c>
      <c r="C68" s="21">
        <f t="shared" si="12"/>
        <v>216000</v>
      </c>
      <c r="D68" s="22">
        <v>0</v>
      </c>
      <c r="E68" s="23">
        <f t="shared" si="5"/>
        <v>216000</v>
      </c>
      <c r="F68" s="47" t="s">
        <v>75</v>
      </c>
      <c r="G68" s="6"/>
      <c r="H68" s="4">
        <v>18000</v>
      </c>
      <c r="J68" s="4">
        <v>12</v>
      </c>
    </row>
    <row r="69" spans="1:11" ht="13.5" x14ac:dyDescent="0.15">
      <c r="A69" s="5"/>
      <c r="B69" s="20" t="s">
        <v>29</v>
      </c>
      <c r="C69" s="21">
        <f t="shared" si="12"/>
        <v>120000</v>
      </c>
      <c r="D69" s="22">
        <v>0</v>
      </c>
      <c r="E69" s="23">
        <f t="shared" si="5"/>
        <v>120000</v>
      </c>
      <c r="F69" s="47" t="s">
        <v>75</v>
      </c>
      <c r="G69" s="6"/>
      <c r="H69" s="4">
        <v>10000</v>
      </c>
      <c r="J69" s="4">
        <v>12</v>
      </c>
    </row>
    <row r="70" spans="1:11" ht="13.5" x14ac:dyDescent="0.15">
      <c r="A70" s="5"/>
      <c r="B70" s="20" t="s">
        <v>49</v>
      </c>
      <c r="C70" s="21">
        <f t="shared" si="12"/>
        <v>120000</v>
      </c>
      <c r="D70" s="22">
        <v>0</v>
      </c>
      <c r="E70" s="23">
        <f t="shared" si="5"/>
        <v>120000</v>
      </c>
      <c r="F70" s="47" t="s">
        <v>75</v>
      </c>
      <c r="G70" s="6"/>
      <c r="H70" s="4">
        <v>10000</v>
      </c>
      <c r="J70" s="4">
        <v>12</v>
      </c>
    </row>
    <row r="71" spans="1:11" ht="13.5" x14ac:dyDescent="0.15">
      <c r="A71" s="5"/>
      <c r="B71" s="20" t="s">
        <v>30</v>
      </c>
      <c r="C71" s="21">
        <v>1000</v>
      </c>
      <c r="D71" s="22">
        <v>0</v>
      </c>
      <c r="E71" s="23">
        <f t="shared" si="5"/>
        <v>1000</v>
      </c>
      <c r="F71" s="47" t="s">
        <v>121</v>
      </c>
      <c r="G71" s="6"/>
      <c r="J71" s="4">
        <v>12</v>
      </c>
    </row>
    <row r="72" spans="1:11" ht="13.5" x14ac:dyDescent="0.15">
      <c r="A72" s="5"/>
      <c r="B72" s="20" t="s">
        <v>31</v>
      </c>
      <c r="C72" s="21">
        <f>H72*J72+K72</f>
        <v>124000</v>
      </c>
      <c r="D72" s="22">
        <v>0</v>
      </c>
      <c r="E72" s="23">
        <f t="shared" si="5"/>
        <v>124000</v>
      </c>
      <c r="F72" s="47" t="s">
        <v>141</v>
      </c>
      <c r="G72" s="6"/>
      <c r="H72" s="4">
        <v>2000</v>
      </c>
      <c r="J72" s="4">
        <v>12</v>
      </c>
      <c r="K72" s="4">
        <v>100000</v>
      </c>
    </row>
    <row r="73" spans="1:11" ht="13.5" x14ac:dyDescent="0.15">
      <c r="A73" s="5"/>
      <c r="B73" s="20" t="s">
        <v>32</v>
      </c>
      <c r="C73" s="21">
        <f t="shared" si="12"/>
        <v>48000</v>
      </c>
      <c r="D73" s="22">
        <v>0</v>
      </c>
      <c r="E73" s="23">
        <f t="shared" si="5"/>
        <v>48000</v>
      </c>
      <c r="F73" s="47" t="s">
        <v>150</v>
      </c>
      <c r="G73" s="6"/>
      <c r="H73" s="4">
        <v>4000</v>
      </c>
      <c r="J73" s="4">
        <v>12</v>
      </c>
    </row>
    <row r="74" spans="1:11" ht="13.5" x14ac:dyDescent="0.15">
      <c r="A74" s="5"/>
      <c r="B74" s="20" t="s">
        <v>33</v>
      </c>
      <c r="C74" s="21">
        <f t="shared" si="12"/>
        <v>12000</v>
      </c>
      <c r="D74" s="22">
        <v>0</v>
      </c>
      <c r="E74" s="23">
        <f t="shared" si="5"/>
        <v>12000</v>
      </c>
      <c r="F74" s="47"/>
      <c r="G74" s="6"/>
      <c r="H74" s="4">
        <v>1000</v>
      </c>
      <c r="J74" s="4">
        <v>12</v>
      </c>
    </row>
    <row r="75" spans="1:11" ht="13.5" x14ac:dyDescent="0.15">
      <c r="A75" s="5"/>
      <c r="B75" s="20" t="s">
        <v>34</v>
      </c>
      <c r="C75" s="21">
        <f t="shared" si="12"/>
        <v>12000</v>
      </c>
      <c r="D75" s="22">
        <v>0</v>
      </c>
      <c r="E75" s="23">
        <f t="shared" si="5"/>
        <v>12000</v>
      </c>
      <c r="F75" s="47" t="s">
        <v>142</v>
      </c>
      <c r="G75" s="6"/>
      <c r="H75" s="4">
        <v>1000</v>
      </c>
      <c r="J75" s="4">
        <v>12</v>
      </c>
    </row>
    <row r="76" spans="1:11" ht="13.5" x14ac:dyDescent="0.15">
      <c r="A76" s="5"/>
      <c r="B76" s="20" t="s">
        <v>35</v>
      </c>
      <c r="C76" s="21">
        <f t="shared" si="12"/>
        <v>12000</v>
      </c>
      <c r="D76" s="22">
        <v>0</v>
      </c>
      <c r="E76" s="23">
        <f t="shared" si="5"/>
        <v>12000</v>
      </c>
      <c r="F76" s="47"/>
      <c r="G76" s="6"/>
      <c r="H76" s="4">
        <v>1000</v>
      </c>
      <c r="J76" s="4">
        <v>12</v>
      </c>
    </row>
    <row r="77" spans="1:11" ht="13.5" x14ac:dyDescent="0.15">
      <c r="A77" s="5"/>
      <c r="B77" s="20" t="s">
        <v>36</v>
      </c>
      <c r="C77" s="21">
        <f t="shared" si="12"/>
        <v>60000</v>
      </c>
      <c r="D77" s="22">
        <v>0</v>
      </c>
      <c r="E77" s="23">
        <f t="shared" si="5"/>
        <v>60000</v>
      </c>
      <c r="F77" s="47" t="s">
        <v>150</v>
      </c>
      <c r="G77" s="6"/>
      <c r="H77" s="4">
        <v>5000</v>
      </c>
      <c r="J77" s="4">
        <v>12</v>
      </c>
    </row>
    <row r="78" spans="1:11" ht="13.5" x14ac:dyDescent="0.15">
      <c r="A78" s="5"/>
      <c r="B78" s="20" t="s">
        <v>38</v>
      </c>
      <c r="C78" s="21">
        <f>H78*J78+K78</f>
        <v>96000</v>
      </c>
      <c r="D78" s="22">
        <v>0</v>
      </c>
      <c r="E78" s="23">
        <f t="shared" si="5"/>
        <v>96000</v>
      </c>
      <c r="F78" s="47" t="s">
        <v>151</v>
      </c>
      <c r="G78" s="6"/>
      <c r="H78" s="4">
        <v>8000</v>
      </c>
      <c r="J78" s="4">
        <v>12</v>
      </c>
    </row>
    <row r="79" spans="1:11" ht="13.5" x14ac:dyDescent="0.15">
      <c r="A79" s="5"/>
      <c r="B79" s="20" t="s">
        <v>39</v>
      </c>
      <c r="C79" s="21">
        <f t="shared" si="12"/>
        <v>48000</v>
      </c>
      <c r="D79" s="22">
        <v>0</v>
      </c>
      <c r="E79" s="23">
        <f t="shared" si="5"/>
        <v>48000</v>
      </c>
      <c r="F79" s="47" t="s">
        <v>151</v>
      </c>
      <c r="G79" s="6"/>
      <c r="H79" s="4">
        <v>4000</v>
      </c>
      <c r="J79" s="4">
        <v>12</v>
      </c>
    </row>
    <row r="80" spans="1:11" ht="13.5" x14ac:dyDescent="0.15">
      <c r="A80" s="5"/>
      <c r="B80" s="20" t="s">
        <v>40</v>
      </c>
      <c r="C80" s="21">
        <f t="shared" si="12"/>
        <v>180000</v>
      </c>
      <c r="D80" s="22">
        <v>0</v>
      </c>
      <c r="E80" s="23">
        <f t="shared" si="5"/>
        <v>180000</v>
      </c>
      <c r="F80" s="47" t="s">
        <v>151</v>
      </c>
      <c r="G80" s="6"/>
      <c r="H80" s="4">
        <v>15000</v>
      </c>
      <c r="J80" s="4">
        <v>12</v>
      </c>
    </row>
    <row r="81" spans="1:11" ht="13.5" x14ac:dyDescent="0.15">
      <c r="A81" s="5"/>
      <c r="B81" s="20" t="s">
        <v>41</v>
      </c>
      <c r="C81" s="21">
        <f t="shared" si="12"/>
        <v>216000</v>
      </c>
      <c r="D81" s="22">
        <v>0</v>
      </c>
      <c r="E81" s="23">
        <f t="shared" si="5"/>
        <v>216000</v>
      </c>
      <c r="F81" s="47" t="s">
        <v>151</v>
      </c>
      <c r="G81" s="6"/>
      <c r="H81" s="4">
        <v>18000</v>
      </c>
      <c r="J81" s="4">
        <v>12</v>
      </c>
    </row>
    <row r="82" spans="1:11" ht="13.5" x14ac:dyDescent="0.15">
      <c r="A82" s="5"/>
      <c r="B82" s="20" t="s">
        <v>42</v>
      </c>
      <c r="C82" s="21">
        <f t="shared" si="12"/>
        <v>300000</v>
      </c>
      <c r="D82" s="22">
        <v>0</v>
      </c>
      <c r="E82" s="23">
        <f t="shared" si="5"/>
        <v>300000</v>
      </c>
      <c r="F82" s="47" t="s">
        <v>98</v>
      </c>
      <c r="G82" s="6"/>
      <c r="H82" s="4">
        <v>300000</v>
      </c>
      <c r="J82" s="4">
        <v>1</v>
      </c>
    </row>
    <row r="83" spans="1:11" ht="13.5" x14ac:dyDescent="0.15">
      <c r="A83" s="5"/>
      <c r="B83" s="20" t="s">
        <v>50</v>
      </c>
      <c r="C83" s="21">
        <f t="shared" si="12"/>
        <v>28000</v>
      </c>
      <c r="D83" s="22">
        <v>0</v>
      </c>
      <c r="E83" s="23">
        <f t="shared" si="5"/>
        <v>28000</v>
      </c>
      <c r="F83" s="47"/>
      <c r="G83" s="6"/>
      <c r="H83" s="4">
        <v>28000</v>
      </c>
      <c r="J83" s="4">
        <v>1</v>
      </c>
    </row>
    <row r="84" spans="1:11" ht="13.5" x14ac:dyDescent="0.15">
      <c r="A84" s="5"/>
      <c r="B84" s="20" t="s">
        <v>43</v>
      </c>
      <c r="C84" s="21">
        <f>H84*J84+K84</f>
        <v>442000</v>
      </c>
      <c r="D84" s="22">
        <v>0</v>
      </c>
      <c r="E84" s="23">
        <f t="shared" si="5"/>
        <v>442000</v>
      </c>
      <c r="F84" s="47" t="s">
        <v>76</v>
      </c>
      <c r="G84" s="6"/>
      <c r="H84" s="4">
        <v>16000</v>
      </c>
      <c r="J84" s="4">
        <v>12</v>
      </c>
      <c r="K84" s="4">
        <v>250000</v>
      </c>
    </row>
    <row r="85" spans="1:11" ht="13.5" x14ac:dyDescent="0.15">
      <c r="A85" s="5"/>
      <c r="B85" s="20" t="s">
        <v>51</v>
      </c>
      <c r="C85" s="21">
        <f t="shared" si="12"/>
        <v>30000</v>
      </c>
      <c r="D85" s="22">
        <v>0</v>
      </c>
      <c r="E85" s="23">
        <f t="shared" si="5"/>
        <v>30000</v>
      </c>
      <c r="F85" s="47" t="s">
        <v>132</v>
      </c>
      <c r="G85" s="6"/>
      <c r="H85" s="4">
        <v>30000</v>
      </c>
      <c r="J85" s="4">
        <v>1</v>
      </c>
    </row>
    <row r="86" spans="1:11" ht="13.5" x14ac:dyDescent="0.15">
      <c r="A86" s="5"/>
      <c r="B86" s="20" t="s">
        <v>52</v>
      </c>
      <c r="C86" s="21">
        <f t="shared" si="12"/>
        <v>96000</v>
      </c>
      <c r="D86" s="22">
        <v>0</v>
      </c>
      <c r="E86" s="23">
        <f t="shared" ref="E86:E88" si="13">SUM(C86:D86)</f>
        <v>96000</v>
      </c>
      <c r="F86" s="47" t="s">
        <v>77</v>
      </c>
      <c r="G86" s="6"/>
      <c r="H86" s="4">
        <v>8000</v>
      </c>
      <c r="J86" s="4">
        <v>12</v>
      </c>
    </row>
    <row r="87" spans="1:11" ht="13.5" x14ac:dyDescent="0.15">
      <c r="A87" s="5"/>
      <c r="B87" s="20" t="s">
        <v>45</v>
      </c>
      <c r="C87" s="21">
        <f t="shared" si="12"/>
        <v>200000</v>
      </c>
      <c r="D87" s="22">
        <v>0</v>
      </c>
      <c r="E87" s="23">
        <f>SUM(C87:D87)</f>
        <v>200000</v>
      </c>
      <c r="F87" s="47" t="s">
        <v>91</v>
      </c>
      <c r="G87" s="6"/>
      <c r="H87" s="4">
        <v>200000</v>
      </c>
      <c r="J87" s="4">
        <v>1</v>
      </c>
    </row>
    <row r="88" spans="1:11" ht="13.5" x14ac:dyDescent="0.15">
      <c r="A88" s="5"/>
      <c r="B88" s="68" t="s">
        <v>46</v>
      </c>
      <c r="C88" s="21">
        <f>(H88*J88)+K88</f>
        <v>20000</v>
      </c>
      <c r="D88" s="22">
        <v>0</v>
      </c>
      <c r="E88" s="23">
        <f t="shared" si="13"/>
        <v>20000</v>
      </c>
      <c r="F88" s="45"/>
      <c r="G88" s="6"/>
      <c r="H88" s="4">
        <v>1000</v>
      </c>
      <c r="J88" s="4">
        <v>12</v>
      </c>
      <c r="K88" s="4">
        <v>8000</v>
      </c>
    </row>
    <row r="89" spans="1:11" ht="15" thickBot="1" x14ac:dyDescent="0.2">
      <c r="A89" s="5"/>
      <c r="B89" s="96" t="s">
        <v>78</v>
      </c>
      <c r="C89" s="110">
        <f>C7-C25</f>
        <v>-324000</v>
      </c>
      <c r="D89" s="111">
        <f>D7-D25</f>
        <v>393000</v>
      </c>
      <c r="E89" s="111">
        <f>E7-E25</f>
        <v>69000</v>
      </c>
      <c r="F89" s="98"/>
      <c r="G89" s="6"/>
    </row>
    <row r="90" spans="1:11" ht="12.75" thickTop="1" x14ac:dyDescent="0.15">
      <c r="A90" s="5"/>
      <c r="B90" s="17" t="s">
        <v>53</v>
      </c>
      <c r="C90" s="112"/>
      <c r="D90" s="112"/>
      <c r="E90" s="113"/>
      <c r="F90" s="19"/>
      <c r="G90" s="6"/>
    </row>
    <row r="91" spans="1:11" ht="13.5" x14ac:dyDescent="0.15">
      <c r="A91" s="5"/>
      <c r="B91" s="71" t="s">
        <v>54</v>
      </c>
      <c r="C91" s="114">
        <f>C92</f>
        <v>1000</v>
      </c>
      <c r="D91" s="114">
        <v>0</v>
      </c>
      <c r="E91" s="115">
        <f t="shared" ref="E91:E92" si="14">SUM(C91:D91)</f>
        <v>1000</v>
      </c>
      <c r="F91" s="93"/>
      <c r="G91" s="6"/>
    </row>
    <row r="92" spans="1:11" ht="13.5" x14ac:dyDescent="0.15">
      <c r="A92" s="5"/>
      <c r="B92" s="48" t="s">
        <v>127</v>
      </c>
      <c r="C92" s="116">
        <v>1000</v>
      </c>
      <c r="D92" s="116">
        <v>0</v>
      </c>
      <c r="E92" s="117">
        <f t="shared" si="14"/>
        <v>1000</v>
      </c>
      <c r="F92" s="92" t="s">
        <v>121</v>
      </c>
      <c r="G92" s="6"/>
    </row>
    <row r="93" spans="1:11" ht="13.5" x14ac:dyDescent="0.15">
      <c r="A93" s="5"/>
      <c r="B93" s="17" t="s">
        <v>55</v>
      </c>
      <c r="C93" s="118">
        <f>C94</f>
        <v>70000</v>
      </c>
      <c r="D93" s="118">
        <f t="shared" ref="D93:E93" si="15">D94</f>
        <v>0</v>
      </c>
      <c r="E93" s="119">
        <f t="shared" si="15"/>
        <v>70000</v>
      </c>
      <c r="F93" s="70"/>
      <c r="G93" s="6"/>
    </row>
    <row r="94" spans="1:11" ht="13.5" x14ac:dyDescent="0.15">
      <c r="A94" s="5"/>
      <c r="B94" s="48" t="s">
        <v>56</v>
      </c>
      <c r="C94" s="116">
        <v>70000</v>
      </c>
      <c r="D94" s="116">
        <v>0</v>
      </c>
      <c r="E94" s="117">
        <v>70000</v>
      </c>
      <c r="F94" s="106" t="s">
        <v>79</v>
      </c>
      <c r="G94" s="6"/>
    </row>
    <row r="95" spans="1:11" ht="14.25" x14ac:dyDescent="0.15">
      <c r="A95" s="5"/>
      <c r="B95" s="71" t="s">
        <v>80</v>
      </c>
      <c r="C95" s="120">
        <f>C91-C93</f>
        <v>-69000</v>
      </c>
      <c r="D95" s="121">
        <f t="shared" ref="D95:E95" si="16">D91-D93</f>
        <v>0</v>
      </c>
      <c r="E95" s="121">
        <f t="shared" si="16"/>
        <v>-69000</v>
      </c>
      <c r="F95" s="73"/>
      <c r="G95" s="6"/>
    </row>
    <row r="96" spans="1:11" ht="15" thickBot="1" x14ac:dyDescent="0.2">
      <c r="A96" s="5"/>
      <c r="B96" s="74" t="s">
        <v>81</v>
      </c>
      <c r="C96" s="122">
        <v>393000</v>
      </c>
      <c r="D96" s="122">
        <v>-393000</v>
      </c>
      <c r="E96" s="122">
        <v>0</v>
      </c>
      <c r="F96" s="75"/>
      <c r="G96" s="6"/>
    </row>
    <row r="97" spans="1:7" ht="15.75" thickTop="1" thickBot="1" x14ac:dyDescent="0.2">
      <c r="A97" s="5"/>
      <c r="B97" s="76" t="s">
        <v>82</v>
      </c>
      <c r="C97" s="123">
        <f>C89+C95+C96</f>
        <v>0</v>
      </c>
      <c r="D97" s="123">
        <f t="shared" ref="D97:E97" si="17">D89+D95+D96</f>
        <v>0</v>
      </c>
      <c r="E97" s="123">
        <f t="shared" si="17"/>
        <v>0</v>
      </c>
      <c r="F97" s="77"/>
      <c r="G97" s="6"/>
    </row>
    <row r="98" spans="1:7" ht="14.25" thickTop="1" x14ac:dyDescent="0.15">
      <c r="A98" s="5"/>
      <c r="B98" s="25" t="s">
        <v>57</v>
      </c>
      <c r="C98" s="124">
        <f>[1]総会用!$E$115</f>
        <v>17988602</v>
      </c>
      <c r="D98" s="124">
        <v>0</v>
      </c>
      <c r="E98" s="125">
        <f>SUM(C98:D98)</f>
        <v>17988602</v>
      </c>
      <c r="F98" s="80"/>
      <c r="G98" s="6"/>
    </row>
    <row r="99" spans="1:7" ht="13.5" x14ac:dyDescent="0.15">
      <c r="A99" s="5"/>
      <c r="B99" s="25" t="s">
        <v>58</v>
      </c>
      <c r="C99" s="126">
        <f>C98+C97</f>
        <v>17988602</v>
      </c>
      <c r="D99" s="126">
        <v>0</v>
      </c>
      <c r="E99" s="127">
        <f>SUM(C99:D99)</f>
        <v>17988602</v>
      </c>
      <c r="F99" s="83"/>
      <c r="G99" s="6"/>
    </row>
    <row r="100" spans="1:7" ht="0.75" customHeight="1" x14ac:dyDescent="0.15">
      <c r="A100" s="5"/>
      <c r="B100" s="247"/>
      <c r="C100" s="248"/>
      <c r="D100" s="248"/>
      <c r="E100" s="249"/>
      <c r="F100" s="11"/>
      <c r="G100" s="6"/>
    </row>
    <row r="101" spans="1:7" x14ac:dyDescent="0.15">
      <c r="A101" s="5"/>
      <c r="B101" s="26"/>
      <c r="C101" s="26"/>
      <c r="D101" s="26"/>
      <c r="E101" s="26"/>
      <c r="F101" s="26"/>
      <c r="G101" s="6"/>
    </row>
    <row r="102" spans="1:7" x14ac:dyDescent="0.15">
      <c r="A102" s="27"/>
      <c r="B102" s="28"/>
      <c r="C102" s="28"/>
      <c r="D102" s="28"/>
      <c r="E102" s="28"/>
      <c r="F102" s="28"/>
      <c r="G102" s="29"/>
    </row>
  </sheetData>
  <mergeCells count="5">
    <mergeCell ref="B1:E1"/>
    <mergeCell ref="B2:E2"/>
    <mergeCell ref="D3:F3"/>
    <mergeCell ref="C4:D4"/>
    <mergeCell ref="B100:E100"/>
  </mergeCells>
  <phoneticPr fontId="2"/>
  <pageMargins left="0.59055118110236227" right="0.39370078740157483" top="0.78740157480314965" bottom="0.39370078740157483" header="0.51181102362204722" footer="0.39370078740157483"/>
  <pageSetup paperSize="9" scale="95" firstPageNumber="30" orientation="portrait" useFirstPageNumber="1" r:id="rId1"/>
  <headerFooter>
    <oddHeader>&amp;L&amp;"-,太字"&amp;14第4号議案</oddHeader>
    <oddFooter>&amp;C&amp;P</oddFooter>
  </headerFooter>
  <rowBreaks count="1" manualBreakCount="1">
    <brk id="5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3"/>
  <sheetViews>
    <sheetView view="pageBreakPreview" topLeftCell="A4" zoomScaleNormal="100" zoomScaleSheetLayoutView="100" workbookViewId="0">
      <selection activeCell="C73" sqref="C73"/>
    </sheetView>
  </sheetViews>
  <sheetFormatPr defaultColWidth="9" defaultRowHeight="11.25" x14ac:dyDescent="0.15"/>
  <cols>
    <col min="1" max="1" width="1.75" style="4" customWidth="1"/>
    <col min="2" max="2" width="33.375" style="4" customWidth="1"/>
    <col min="3" max="3" width="14.125" style="4" customWidth="1"/>
    <col min="4" max="4" width="12.5" style="4" customWidth="1"/>
    <col min="5" max="5" width="14.75" style="4" customWidth="1"/>
    <col min="6" max="6" width="18.125" style="4" customWidth="1"/>
    <col min="7" max="7" width="1.5" style="4" customWidth="1"/>
    <col min="8" max="16384" width="9" style="4"/>
  </cols>
  <sheetData>
    <row r="1" spans="1:13" s="1" customFormat="1" ht="13.5" x14ac:dyDescent="0.15">
      <c r="B1" s="1" t="s">
        <v>60</v>
      </c>
    </row>
    <row r="2" spans="1:13" ht="30" customHeight="1" x14ac:dyDescent="0.15">
      <c r="A2" s="2"/>
      <c r="B2" s="243" t="s">
        <v>114</v>
      </c>
      <c r="C2" s="243"/>
      <c r="D2" s="243"/>
      <c r="E2" s="243"/>
      <c r="F2" s="30"/>
      <c r="G2" s="3"/>
    </row>
    <row r="3" spans="1:13" ht="30" customHeight="1" x14ac:dyDescent="0.15">
      <c r="A3" s="5"/>
      <c r="B3" s="244" t="s">
        <v>115</v>
      </c>
      <c r="C3" s="244"/>
      <c r="D3" s="244"/>
      <c r="E3" s="244"/>
      <c r="F3" s="31"/>
      <c r="G3" s="6"/>
    </row>
    <row r="4" spans="1:13" s="1" customFormat="1" ht="20.25" customHeight="1" x14ac:dyDescent="0.15">
      <c r="A4" s="7"/>
      <c r="B4" s="8"/>
      <c r="C4" s="9"/>
      <c r="D4" s="245" t="s">
        <v>1</v>
      </c>
      <c r="E4" s="245"/>
      <c r="F4" s="245"/>
      <c r="G4" s="10"/>
      <c r="H4" s="4"/>
      <c r="I4" s="4"/>
      <c r="J4" s="4"/>
    </row>
    <row r="5" spans="1:13" ht="15" customHeight="1" x14ac:dyDescent="0.15">
      <c r="A5" s="5"/>
      <c r="B5" s="11"/>
      <c r="C5" s="246"/>
      <c r="D5" s="246"/>
      <c r="E5" s="12" t="s">
        <v>2</v>
      </c>
      <c r="F5" s="12"/>
      <c r="G5" s="6"/>
    </row>
    <row r="6" spans="1:13" s="16" customFormat="1" ht="22.5" customHeight="1" x14ac:dyDescent="0.15">
      <c r="A6" s="13"/>
      <c r="B6" s="14" t="s">
        <v>3</v>
      </c>
      <c r="C6" s="14" t="s">
        <v>4</v>
      </c>
      <c r="D6" s="14" t="s">
        <v>5</v>
      </c>
      <c r="E6" s="14" t="s">
        <v>6</v>
      </c>
      <c r="F6" s="14" t="s">
        <v>0</v>
      </c>
      <c r="G6" s="15"/>
    </row>
    <row r="7" spans="1:13" ht="12" x14ac:dyDescent="0.15">
      <c r="A7" s="5"/>
      <c r="B7" s="17" t="s">
        <v>61</v>
      </c>
      <c r="C7" s="18"/>
      <c r="D7" s="18"/>
      <c r="E7" s="19"/>
      <c r="F7" s="19"/>
      <c r="G7" s="6"/>
    </row>
    <row r="8" spans="1:13" ht="14.25" x14ac:dyDescent="0.15">
      <c r="A8" s="5"/>
      <c r="B8" s="32" t="s">
        <v>62</v>
      </c>
      <c r="C8" s="33">
        <f>SUM(C9:C23)-C15-C11</f>
        <v>69065000</v>
      </c>
      <c r="D8" s="33">
        <f>SUM(D9:D23)-D15</f>
        <v>1300000</v>
      </c>
      <c r="E8" s="34">
        <f>SUM(C8:D8)</f>
        <v>70365000</v>
      </c>
      <c r="F8" s="35"/>
      <c r="G8" s="6"/>
    </row>
    <row r="9" spans="1:13" ht="13.5" x14ac:dyDescent="0.15">
      <c r="A9" s="5"/>
      <c r="B9" s="36" t="s">
        <v>59</v>
      </c>
      <c r="C9" s="37">
        <f>H9*I9</f>
        <v>85000</v>
      </c>
      <c r="D9" s="38">
        <v>0</v>
      </c>
      <c r="E9" s="37">
        <f>SUM(C9:D9)</f>
        <v>85000</v>
      </c>
      <c r="F9" s="39" t="s">
        <v>83</v>
      </c>
      <c r="G9" s="6"/>
      <c r="H9" s="4">
        <v>1000</v>
      </c>
      <c r="I9" s="4">
        <v>85</v>
      </c>
    </row>
    <row r="10" spans="1:13" ht="17.25" customHeight="1" x14ac:dyDescent="0.15">
      <c r="A10" s="5"/>
      <c r="B10" s="40" t="s">
        <v>7</v>
      </c>
      <c r="C10" s="37">
        <v>500000</v>
      </c>
      <c r="D10" s="41">
        <v>0</v>
      </c>
      <c r="E10" s="37">
        <f t="shared" ref="E10:E25" si="0">SUM(C10:D10)</f>
        <v>500000</v>
      </c>
      <c r="F10" s="39" t="s">
        <v>63</v>
      </c>
      <c r="G10" s="6"/>
    </row>
    <row r="11" spans="1:13" ht="16.5" customHeight="1" x14ac:dyDescent="0.15">
      <c r="A11" s="5"/>
      <c r="B11" s="43" t="s">
        <v>8</v>
      </c>
      <c r="C11" s="37">
        <f>SUM(C12:C14)</f>
        <v>1301000</v>
      </c>
      <c r="D11" s="41">
        <v>0</v>
      </c>
      <c r="E11" s="37">
        <f t="shared" si="0"/>
        <v>1301000</v>
      </c>
      <c r="F11" s="42"/>
      <c r="G11" s="6"/>
    </row>
    <row r="12" spans="1:13" ht="16.5" customHeight="1" x14ac:dyDescent="0.15">
      <c r="A12" s="5"/>
      <c r="B12" s="91" t="s">
        <v>84</v>
      </c>
      <c r="C12" s="84">
        <v>1000000</v>
      </c>
      <c r="D12" s="85">
        <v>0</v>
      </c>
      <c r="E12" s="84">
        <f t="shared" si="0"/>
        <v>1000000</v>
      </c>
      <c r="F12" s="86" t="s">
        <v>90</v>
      </c>
      <c r="G12" s="6"/>
    </row>
    <row r="13" spans="1:13" ht="16.5" customHeight="1" x14ac:dyDescent="0.15">
      <c r="A13" s="5"/>
      <c r="B13" s="91" t="s">
        <v>110</v>
      </c>
      <c r="C13" s="99">
        <v>300000</v>
      </c>
      <c r="D13" s="100">
        <v>0</v>
      </c>
      <c r="E13" s="99">
        <f t="shared" si="0"/>
        <v>300000</v>
      </c>
      <c r="F13" s="101" t="s">
        <v>111</v>
      </c>
      <c r="G13" s="6"/>
    </row>
    <row r="14" spans="1:13" ht="16.5" customHeight="1" x14ac:dyDescent="0.15">
      <c r="A14" s="5"/>
      <c r="B14" s="87" t="s">
        <v>85</v>
      </c>
      <c r="C14" s="88">
        <v>1000</v>
      </c>
      <c r="D14" s="89">
        <v>0</v>
      </c>
      <c r="E14" s="88">
        <f t="shared" ref="E14" si="1">SUM(C14:D14)</f>
        <v>1000</v>
      </c>
      <c r="F14" s="90" t="s">
        <v>121</v>
      </c>
      <c r="G14" s="6"/>
    </row>
    <row r="15" spans="1:13" ht="13.5" x14ac:dyDescent="0.15">
      <c r="A15" s="5"/>
      <c r="B15" s="43" t="s">
        <v>9</v>
      </c>
      <c r="C15" s="44">
        <f>SUM(C16:C21)</f>
        <v>67157000</v>
      </c>
      <c r="D15" s="41">
        <v>0</v>
      </c>
      <c r="E15" s="37">
        <f t="shared" si="0"/>
        <v>67157000</v>
      </c>
      <c r="F15" s="39"/>
      <c r="G15" s="6"/>
    </row>
    <row r="16" spans="1:13" ht="13.5" x14ac:dyDescent="0.15">
      <c r="A16" s="5"/>
      <c r="B16" s="20" t="s">
        <v>10</v>
      </c>
      <c r="C16" s="21">
        <f>ROUNDDOWN(H16*I16*J16,-3)</f>
        <v>7800000</v>
      </c>
      <c r="D16" s="22">
        <v>0</v>
      </c>
      <c r="E16" s="23">
        <f t="shared" si="0"/>
        <v>7800000</v>
      </c>
      <c r="F16" s="45" t="s">
        <v>89</v>
      </c>
      <c r="G16" s="6"/>
      <c r="H16" s="4">
        <v>600</v>
      </c>
      <c r="I16" s="4">
        <v>1</v>
      </c>
      <c r="J16" s="4">
        <v>13000</v>
      </c>
      <c r="M16" s="4">
        <f>1400*12</f>
        <v>16800</v>
      </c>
    </row>
    <row r="17" spans="1:11" ht="13.5" x14ac:dyDescent="0.15">
      <c r="A17" s="5"/>
      <c r="B17" s="46" t="s">
        <v>112</v>
      </c>
      <c r="C17" s="21">
        <f t="shared" ref="C17" si="2">ROUNDDOWN(H17*I17*J17,-3)</f>
        <v>1101000</v>
      </c>
      <c r="D17" s="22">
        <v>0</v>
      </c>
      <c r="E17" s="23">
        <f t="shared" si="0"/>
        <v>1101000</v>
      </c>
      <c r="F17" s="45" t="s">
        <v>126</v>
      </c>
      <c r="G17" s="6"/>
      <c r="H17" s="4">
        <v>1836</v>
      </c>
      <c r="I17" s="4">
        <v>50</v>
      </c>
      <c r="J17" s="4">
        <v>12</v>
      </c>
      <c r="K17" s="4">
        <f>100000/1700</f>
        <v>58.823529411764703</v>
      </c>
    </row>
    <row r="18" spans="1:11" ht="13.5" x14ac:dyDescent="0.15">
      <c r="A18" s="5"/>
      <c r="B18" s="20" t="s">
        <v>11</v>
      </c>
      <c r="C18" s="21">
        <f>ROUNDDOWN(H18*I18*J18,-3)+ROUNDDOWN(K18*L18*M18,-3)+ROUNDDOWN(N18*O18*P18,-3)</f>
        <v>32652000</v>
      </c>
      <c r="D18" s="22">
        <v>0</v>
      </c>
      <c r="E18" s="23">
        <f t="shared" si="0"/>
        <v>32652000</v>
      </c>
      <c r="F18" s="45" t="s">
        <v>116</v>
      </c>
      <c r="G18" s="6"/>
      <c r="H18" s="4">
        <v>3628</v>
      </c>
      <c r="I18" s="4">
        <v>750</v>
      </c>
      <c r="J18" s="4">
        <v>12</v>
      </c>
    </row>
    <row r="19" spans="1:11" ht="16.5" customHeight="1" x14ac:dyDescent="0.15">
      <c r="A19" s="5"/>
      <c r="B19" s="46" t="s">
        <v>64</v>
      </c>
      <c r="C19" s="21">
        <f t="shared" ref="C19:C21" si="3">ROUNDDOWN(H19*I19*J19,-3)</f>
        <v>14563000</v>
      </c>
      <c r="D19" s="22">
        <v>0</v>
      </c>
      <c r="E19" s="23">
        <f t="shared" si="0"/>
        <v>14563000</v>
      </c>
      <c r="F19" s="45" t="s">
        <v>118</v>
      </c>
      <c r="G19" s="6"/>
      <c r="H19" s="4">
        <v>3280</v>
      </c>
      <c r="I19" s="4">
        <v>370</v>
      </c>
      <c r="J19" s="4">
        <v>12</v>
      </c>
    </row>
    <row r="20" spans="1:11" ht="13.5" x14ac:dyDescent="0.15">
      <c r="A20" s="5"/>
      <c r="B20" s="20" t="s">
        <v>12</v>
      </c>
      <c r="C20" s="21">
        <f t="shared" si="3"/>
        <v>4320000</v>
      </c>
      <c r="D20" s="22">
        <v>0</v>
      </c>
      <c r="E20" s="23">
        <f t="shared" si="0"/>
        <v>4320000</v>
      </c>
      <c r="F20" s="45" t="s">
        <v>119</v>
      </c>
      <c r="G20" s="6"/>
      <c r="H20" s="4">
        <v>2000</v>
      </c>
      <c r="I20" s="4">
        <v>180</v>
      </c>
      <c r="J20" s="4">
        <v>12</v>
      </c>
    </row>
    <row r="21" spans="1:11" ht="13.5" x14ac:dyDescent="0.15">
      <c r="A21" s="5"/>
      <c r="B21" s="20" t="s">
        <v>13</v>
      </c>
      <c r="C21" s="21">
        <f t="shared" si="3"/>
        <v>6721000</v>
      </c>
      <c r="D21" s="22">
        <v>0</v>
      </c>
      <c r="E21" s="23">
        <f t="shared" si="0"/>
        <v>6721000</v>
      </c>
      <c r="F21" s="47" t="s">
        <v>117</v>
      </c>
      <c r="G21" s="6"/>
      <c r="H21" s="4">
        <v>10184</v>
      </c>
      <c r="I21" s="4">
        <v>55</v>
      </c>
      <c r="J21" s="4">
        <v>12</v>
      </c>
    </row>
    <row r="22" spans="1:11" ht="13.5" x14ac:dyDescent="0.15">
      <c r="A22" s="5"/>
      <c r="B22" s="20" t="s">
        <v>14</v>
      </c>
      <c r="C22" s="22">
        <v>0</v>
      </c>
      <c r="D22" s="21">
        <v>1300000</v>
      </c>
      <c r="E22" s="23">
        <f t="shared" si="0"/>
        <v>1300000</v>
      </c>
      <c r="F22" s="45"/>
      <c r="G22" s="6"/>
    </row>
    <row r="23" spans="1:11" ht="13.5" x14ac:dyDescent="0.15">
      <c r="A23" s="5"/>
      <c r="B23" s="43" t="s">
        <v>15</v>
      </c>
      <c r="C23" s="44">
        <f>SUM(C24:C25)</f>
        <v>22000</v>
      </c>
      <c r="D23" s="44">
        <f>SUM(D24:D25)</f>
        <v>0</v>
      </c>
      <c r="E23" s="37">
        <f t="shared" si="0"/>
        <v>22000</v>
      </c>
      <c r="F23" s="39"/>
      <c r="G23" s="6"/>
    </row>
    <row r="24" spans="1:11" ht="13.5" x14ac:dyDescent="0.15">
      <c r="A24" s="5"/>
      <c r="B24" s="20" t="s">
        <v>16</v>
      </c>
      <c r="C24" s="21">
        <v>2000</v>
      </c>
      <c r="D24" s="22">
        <v>0</v>
      </c>
      <c r="E24" s="23">
        <f t="shared" si="0"/>
        <v>2000</v>
      </c>
      <c r="F24" s="45"/>
      <c r="G24" s="6"/>
    </row>
    <row r="25" spans="1:11" ht="13.5" x14ac:dyDescent="0.15">
      <c r="A25" s="5"/>
      <c r="B25" s="48" t="s">
        <v>17</v>
      </c>
      <c r="C25" s="49">
        <v>20000</v>
      </c>
      <c r="D25" s="50">
        <v>0</v>
      </c>
      <c r="E25" s="51">
        <f t="shared" si="0"/>
        <v>20000</v>
      </c>
      <c r="F25" s="52"/>
      <c r="G25" s="6"/>
    </row>
    <row r="26" spans="1:11" ht="14.25" x14ac:dyDescent="0.15">
      <c r="A26" s="5"/>
      <c r="B26" s="53" t="s">
        <v>65</v>
      </c>
      <c r="C26" s="33">
        <f>C27+C58</f>
        <v>69411000</v>
      </c>
      <c r="D26" s="33">
        <f>D27+D58</f>
        <v>937000</v>
      </c>
      <c r="E26" s="54">
        <f>E27+E58</f>
        <v>70348000</v>
      </c>
      <c r="F26" s="54"/>
      <c r="G26" s="6"/>
    </row>
    <row r="27" spans="1:11" ht="13.5" x14ac:dyDescent="0.15">
      <c r="A27" s="5"/>
      <c r="B27" s="55" t="s">
        <v>66</v>
      </c>
      <c r="C27" s="56">
        <f>C34+C28</f>
        <v>60601000</v>
      </c>
      <c r="D27" s="56">
        <f t="shared" ref="D27:E27" si="4">D34+D28</f>
        <v>937000</v>
      </c>
      <c r="E27" s="57">
        <f t="shared" si="4"/>
        <v>61538000</v>
      </c>
      <c r="F27" s="57"/>
      <c r="G27" s="6"/>
    </row>
    <row r="28" spans="1:11" ht="13.5" x14ac:dyDescent="0.15">
      <c r="A28" s="5"/>
      <c r="B28" s="58" t="s">
        <v>18</v>
      </c>
      <c r="C28" s="59">
        <f>SUM(C29:C33)</f>
        <v>45153000</v>
      </c>
      <c r="D28" s="59">
        <f t="shared" ref="D28:E28" si="5">SUM(D29:D33)</f>
        <v>0</v>
      </c>
      <c r="E28" s="60">
        <f t="shared" si="5"/>
        <v>45153000</v>
      </c>
      <c r="F28" s="61"/>
      <c r="G28" s="6"/>
    </row>
    <row r="29" spans="1:11" ht="13.5" x14ac:dyDescent="0.15">
      <c r="A29" s="5"/>
      <c r="B29" s="62" t="s">
        <v>19</v>
      </c>
      <c r="C29" s="21">
        <f>ROUNDDOWN(H29*I29*J29,-3)</f>
        <v>36600000</v>
      </c>
      <c r="D29" s="63">
        <v>0</v>
      </c>
      <c r="E29" s="64">
        <f t="shared" ref="E29:E86" si="6">SUM(C29:D29)</f>
        <v>36600000</v>
      </c>
      <c r="F29" s="67" t="s">
        <v>122</v>
      </c>
      <c r="G29" s="6"/>
      <c r="H29" s="4">
        <v>3050000</v>
      </c>
      <c r="I29" s="4">
        <v>1</v>
      </c>
      <c r="J29" s="4">
        <v>12</v>
      </c>
    </row>
    <row r="30" spans="1:11" ht="13.5" x14ac:dyDescent="0.15">
      <c r="A30" s="5"/>
      <c r="B30" s="62" t="s">
        <v>20</v>
      </c>
      <c r="C30" s="21">
        <f>ROUNDDOWN(H30*I30*J30,-3)+K30</f>
        <v>4395000</v>
      </c>
      <c r="D30" s="22">
        <v>0</v>
      </c>
      <c r="E30" s="64">
        <f t="shared" si="6"/>
        <v>4395000</v>
      </c>
      <c r="F30" s="67" t="s">
        <v>97</v>
      </c>
      <c r="G30" s="6"/>
      <c r="H30" s="102">
        <f>C55</f>
        <v>1149000</v>
      </c>
      <c r="I30" s="4">
        <v>3.75</v>
      </c>
      <c r="J30" s="4">
        <v>1</v>
      </c>
      <c r="K30" s="4">
        <v>87000</v>
      </c>
    </row>
    <row r="31" spans="1:11" ht="13.5" x14ac:dyDescent="0.15">
      <c r="A31" s="5"/>
      <c r="B31" s="62" t="s">
        <v>21</v>
      </c>
      <c r="C31" s="21">
        <f>ROUNDDOWN(H31*I31*J31,-3)+K31</f>
        <v>3710000</v>
      </c>
      <c r="D31" s="22">
        <v>0</v>
      </c>
      <c r="E31" s="64">
        <f t="shared" si="6"/>
        <v>3710000</v>
      </c>
      <c r="F31" s="67" t="s">
        <v>67</v>
      </c>
      <c r="G31" s="6"/>
      <c r="H31" s="4">
        <v>265000</v>
      </c>
      <c r="I31" s="4">
        <v>1</v>
      </c>
      <c r="J31" s="4">
        <v>12</v>
      </c>
      <c r="K31" s="4">
        <f>H31*2</f>
        <v>530000</v>
      </c>
    </row>
    <row r="32" spans="1:11" ht="13.5" x14ac:dyDescent="0.15">
      <c r="A32" s="5"/>
      <c r="B32" s="62" t="s">
        <v>22</v>
      </c>
      <c r="C32" s="21">
        <f>H32*J32</f>
        <v>348000</v>
      </c>
      <c r="D32" s="22">
        <v>0</v>
      </c>
      <c r="E32" s="64">
        <f t="shared" si="6"/>
        <v>348000</v>
      </c>
      <c r="F32" s="67" t="s">
        <v>123</v>
      </c>
      <c r="G32" s="6"/>
      <c r="H32" s="4">
        <v>29000</v>
      </c>
      <c r="J32" s="4">
        <v>12</v>
      </c>
    </row>
    <row r="33" spans="1:11" ht="13.5" x14ac:dyDescent="0.15">
      <c r="A33" s="5"/>
      <c r="B33" s="65" t="s">
        <v>23</v>
      </c>
      <c r="C33" s="49">
        <v>100000</v>
      </c>
      <c r="D33" s="50">
        <v>0</v>
      </c>
      <c r="E33" s="66">
        <f t="shared" si="6"/>
        <v>100000</v>
      </c>
      <c r="F33" s="105" t="s">
        <v>87</v>
      </c>
      <c r="G33" s="6"/>
    </row>
    <row r="34" spans="1:11" ht="13.5" x14ac:dyDescent="0.15">
      <c r="A34" s="5"/>
      <c r="B34" s="24" t="s">
        <v>24</v>
      </c>
      <c r="C34" s="59">
        <f>SUM(C35:C57)</f>
        <v>15448000</v>
      </c>
      <c r="D34" s="59">
        <f>SUM(D35:D57)</f>
        <v>937000</v>
      </c>
      <c r="E34" s="60">
        <f>SUM(E35:E57)</f>
        <v>16385000</v>
      </c>
      <c r="F34" s="61"/>
      <c r="G34" s="6"/>
    </row>
    <row r="35" spans="1:11" ht="13.5" x14ac:dyDescent="0.15">
      <c r="A35" s="5"/>
      <c r="B35" s="20" t="s">
        <v>25</v>
      </c>
      <c r="C35" s="21">
        <f>H35*I35*J35</f>
        <v>3000000</v>
      </c>
      <c r="D35" s="22">
        <v>0</v>
      </c>
      <c r="E35" s="23">
        <f t="shared" si="6"/>
        <v>3000000</v>
      </c>
      <c r="F35" s="47" t="s">
        <v>93</v>
      </c>
      <c r="G35" s="6"/>
      <c r="H35" s="4">
        <f>250000</f>
        <v>250000</v>
      </c>
      <c r="I35" s="4">
        <v>1</v>
      </c>
      <c r="J35" s="4">
        <v>12</v>
      </c>
    </row>
    <row r="36" spans="1:11" ht="13.5" x14ac:dyDescent="0.15">
      <c r="A36" s="5"/>
      <c r="B36" s="20" t="s">
        <v>26</v>
      </c>
      <c r="C36" s="21">
        <f t="shared" ref="C36:C56" si="7">H36*I36*J36</f>
        <v>1920000</v>
      </c>
      <c r="D36" s="22">
        <v>0</v>
      </c>
      <c r="E36" s="23">
        <f t="shared" si="6"/>
        <v>1920000</v>
      </c>
      <c r="F36" s="47" t="s">
        <v>99</v>
      </c>
      <c r="G36" s="6"/>
      <c r="H36" s="4">
        <v>160000</v>
      </c>
      <c r="I36" s="4">
        <v>1</v>
      </c>
      <c r="J36" s="4">
        <v>12</v>
      </c>
    </row>
    <row r="37" spans="1:11" ht="13.5" x14ac:dyDescent="0.15">
      <c r="A37" s="5"/>
      <c r="B37" s="20" t="s">
        <v>27</v>
      </c>
      <c r="C37" s="21">
        <f t="shared" si="7"/>
        <v>1200000</v>
      </c>
      <c r="D37" s="22">
        <v>0</v>
      </c>
      <c r="E37" s="23">
        <f t="shared" si="6"/>
        <v>1200000</v>
      </c>
      <c r="F37" s="47" t="s">
        <v>99</v>
      </c>
      <c r="G37" s="6"/>
      <c r="H37" s="4">
        <v>100000</v>
      </c>
      <c r="I37" s="4">
        <v>1</v>
      </c>
      <c r="J37" s="4">
        <v>12</v>
      </c>
    </row>
    <row r="38" spans="1:11" ht="13.5" x14ac:dyDescent="0.15">
      <c r="A38" s="5"/>
      <c r="B38" s="20" t="s">
        <v>28</v>
      </c>
      <c r="C38" s="21">
        <f t="shared" si="7"/>
        <v>216000</v>
      </c>
      <c r="D38" s="22">
        <v>0</v>
      </c>
      <c r="E38" s="23">
        <f t="shared" si="6"/>
        <v>216000</v>
      </c>
      <c r="F38" s="47" t="s">
        <v>109</v>
      </c>
      <c r="G38" s="6"/>
      <c r="H38" s="4">
        <v>18000</v>
      </c>
      <c r="I38" s="4">
        <v>1</v>
      </c>
      <c r="J38" s="4">
        <v>12</v>
      </c>
    </row>
    <row r="39" spans="1:11" ht="13.5" x14ac:dyDescent="0.15">
      <c r="A39" s="5"/>
      <c r="B39" s="20" t="s">
        <v>29</v>
      </c>
      <c r="C39" s="21">
        <f t="shared" si="7"/>
        <v>744000</v>
      </c>
      <c r="D39" s="21">
        <v>25000</v>
      </c>
      <c r="E39" s="23">
        <f t="shared" si="6"/>
        <v>769000</v>
      </c>
      <c r="F39" s="47" t="s">
        <v>100</v>
      </c>
      <c r="G39" s="6"/>
      <c r="H39" s="4">
        <v>62000</v>
      </c>
      <c r="I39" s="4">
        <v>1</v>
      </c>
      <c r="J39" s="4">
        <v>12</v>
      </c>
    </row>
    <row r="40" spans="1:11" ht="13.5" x14ac:dyDescent="0.15">
      <c r="A40" s="5"/>
      <c r="B40" s="20" t="s">
        <v>30</v>
      </c>
      <c r="C40" s="21">
        <v>70000</v>
      </c>
      <c r="D40" s="22">
        <v>0</v>
      </c>
      <c r="E40" s="23">
        <f t="shared" si="6"/>
        <v>70000</v>
      </c>
      <c r="F40" s="47" t="s">
        <v>101</v>
      </c>
      <c r="G40" s="6"/>
      <c r="I40" s="4">
        <v>1</v>
      </c>
      <c r="J40" s="4">
        <v>12</v>
      </c>
    </row>
    <row r="41" spans="1:11" ht="13.5" x14ac:dyDescent="0.15">
      <c r="A41" s="5"/>
      <c r="B41" s="20" t="s">
        <v>31</v>
      </c>
      <c r="C41" s="21">
        <f t="shared" si="7"/>
        <v>12000</v>
      </c>
      <c r="D41" s="22">
        <v>0</v>
      </c>
      <c r="E41" s="23">
        <f t="shared" si="6"/>
        <v>12000</v>
      </c>
      <c r="F41" s="47"/>
      <c r="G41" s="6"/>
      <c r="H41" s="4">
        <v>1000</v>
      </c>
      <c r="I41" s="4">
        <v>1</v>
      </c>
      <c r="J41" s="4">
        <v>12</v>
      </c>
    </row>
    <row r="42" spans="1:11" ht="13.5" x14ac:dyDescent="0.15">
      <c r="A42" s="5"/>
      <c r="B42" s="20" t="s">
        <v>32</v>
      </c>
      <c r="C42" s="21">
        <f t="shared" si="7"/>
        <v>420000</v>
      </c>
      <c r="D42" s="63">
        <v>5000</v>
      </c>
      <c r="E42" s="23">
        <f t="shared" si="6"/>
        <v>425000</v>
      </c>
      <c r="F42" s="47" t="s">
        <v>102</v>
      </c>
      <c r="G42" s="6"/>
      <c r="H42" s="4">
        <v>35000</v>
      </c>
      <c r="I42" s="4">
        <v>1</v>
      </c>
      <c r="J42" s="4">
        <v>12</v>
      </c>
    </row>
    <row r="43" spans="1:11" ht="13.5" x14ac:dyDescent="0.15">
      <c r="A43" s="5"/>
      <c r="B43" s="20" t="s">
        <v>33</v>
      </c>
      <c r="C43" s="21">
        <v>10000</v>
      </c>
      <c r="D43" s="22">
        <v>0</v>
      </c>
      <c r="E43" s="23">
        <f t="shared" si="6"/>
        <v>10000</v>
      </c>
      <c r="F43" s="47"/>
      <c r="G43" s="6"/>
      <c r="I43" s="4">
        <v>1</v>
      </c>
      <c r="J43" s="4">
        <v>12</v>
      </c>
    </row>
    <row r="44" spans="1:11" ht="13.5" x14ac:dyDescent="0.15">
      <c r="A44" s="5"/>
      <c r="B44" s="20" t="s">
        <v>34</v>
      </c>
      <c r="C44" s="21">
        <f t="shared" si="7"/>
        <v>60000</v>
      </c>
      <c r="D44" s="22">
        <v>0</v>
      </c>
      <c r="E44" s="23">
        <f t="shared" si="6"/>
        <v>60000</v>
      </c>
      <c r="F44" s="47" t="s">
        <v>103</v>
      </c>
      <c r="G44" s="6"/>
      <c r="H44" s="4">
        <v>5000</v>
      </c>
      <c r="I44" s="4">
        <v>1</v>
      </c>
      <c r="J44" s="4">
        <v>12</v>
      </c>
    </row>
    <row r="45" spans="1:11" ht="13.5" x14ac:dyDescent="0.15">
      <c r="A45" s="5"/>
      <c r="B45" s="20" t="s">
        <v>35</v>
      </c>
      <c r="C45" s="21">
        <f t="shared" si="7"/>
        <v>120000</v>
      </c>
      <c r="D45" s="22">
        <v>0</v>
      </c>
      <c r="E45" s="23">
        <f t="shared" si="6"/>
        <v>120000</v>
      </c>
      <c r="F45" s="47" t="s">
        <v>94</v>
      </c>
      <c r="G45" s="6"/>
      <c r="H45" s="4">
        <v>10000</v>
      </c>
      <c r="I45" s="4">
        <v>1</v>
      </c>
      <c r="J45" s="4">
        <v>12</v>
      </c>
    </row>
    <row r="46" spans="1:11" ht="13.5" x14ac:dyDescent="0.15">
      <c r="A46" s="5"/>
      <c r="B46" s="20" t="s">
        <v>36</v>
      </c>
      <c r="C46" s="21">
        <f t="shared" si="7"/>
        <v>456000</v>
      </c>
      <c r="D46" s="63">
        <v>5000</v>
      </c>
      <c r="E46" s="23">
        <f t="shared" si="6"/>
        <v>461000</v>
      </c>
      <c r="F46" s="47" t="s">
        <v>104</v>
      </c>
      <c r="G46" s="6"/>
      <c r="H46" s="4">
        <v>38000</v>
      </c>
      <c r="I46" s="4">
        <v>1</v>
      </c>
      <c r="J46" s="4">
        <v>12</v>
      </c>
    </row>
    <row r="47" spans="1:11" ht="13.5" x14ac:dyDescent="0.15">
      <c r="A47" s="5"/>
      <c r="B47" s="20" t="s">
        <v>37</v>
      </c>
      <c r="C47" s="21">
        <f t="shared" si="7"/>
        <v>420000</v>
      </c>
      <c r="D47" s="63">
        <v>0</v>
      </c>
      <c r="E47" s="23">
        <f t="shared" si="6"/>
        <v>420000</v>
      </c>
      <c r="F47" s="47" t="s">
        <v>95</v>
      </c>
      <c r="G47" s="6"/>
      <c r="H47" s="4">
        <v>35000</v>
      </c>
      <c r="I47" s="4">
        <v>1</v>
      </c>
      <c r="J47" s="4">
        <v>12</v>
      </c>
    </row>
    <row r="48" spans="1:11" ht="13.5" x14ac:dyDescent="0.15">
      <c r="A48" s="5"/>
      <c r="B48" s="20" t="s">
        <v>38</v>
      </c>
      <c r="C48" s="21">
        <f>H48*J48+K48</f>
        <v>664000</v>
      </c>
      <c r="D48" s="63">
        <v>5000</v>
      </c>
      <c r="E48" s="23">
        <f t="shared" si="6"/>
        <v>669000</v>
      </c>
      <c r="F48" s="47" t="s">
        <v>68</v>
      </c>
      <c r="G48" s="6"/>
      <c r="H48" s="4">
        <v>22000</v>
      </c>
      <c r="I48" s="4">
        <v>1</v>
      </c>
      <c r="J48" s="4">
        <v>12</v>
      </c>
      <c r="K48" s="4">
        <v>400000</v>
      </c>
    </row>
    <row r="49" spans="1:10" ht="13.5" x14ac:dyDescent="0.15">
      <c r="A49" s="5"/>
      <c r="B49" s="20" t="s">
        <v>39</v>
      </c>
      <c r="C49" s="21">
        <f t="shared" si="7"/>
        <v>648000</v>
      </c>
      <c r="D49" s="63">
        <v>5000</v>
      </c>
      <c r="E49" s="23">
        <f t="shared" si="6"/>
        <v>653000</v>
      </c>
      <c r="F49" s="47" t="s">
        <v>105</v>
      </c>
      <c r="G49" s="6"/>
      <c r="H49" s="4">
        <v>54000</v>
      </c>
      <c r="I49" s="4">
        <v>1</v>
      </c>
      <c r="J49" s="4">
        <v>12</v>
      </c>
    </row>
    <row r="50" spans="1:10" ht="13.5" x14ac:dyDescent="0.15">
      <c r="A50" s="5"/>
      <c r="B50" s="20" t="s">
        <v>40</v>
      </c>
      <c r="C50" s="21">
        <f t="shared" si="7"/>
        <v>2460000</v>
      </c>
      <c r="D50" s="63">
        <v>12000</v>
      </c>
      <c r="E50" s="23">
        <f t="shared" si="6"/>
        <v>2472000</v>
      </c>
      <c r="F50" s="47" t="s">
        <v>106</v>
      </c>
      <c r="G50" s="6"/>
      <c r="H50" s="4">
        <v>205000</v>
      </c>
      <c r="I50" s="4">
        <v>1</v>
      </c>
      <c r="J50" s="4">
        <v>12</v>
      </c>
    </row>
    <row r="51" spans="1:10" ht="13.5" x14ac:dyDescent="0.15">
      <c r="A51" s="5"/>
      <c r="B51" s="20" t="s">
        <v>41</v>
      </c>
      <c r="C51" s="21">
        <f t="shared" si="7"/>
        <v>1788000</v>
      </c>
      <c r="D51" s="63">
        <v>20000</v>
      </c>
      <c r="E51" s="23">
        <f t="shared" si="6"/>
        <v>1808000</v>
      </c>
      <c r="F51" s="47" t="s">
        <v>107</v>
      </c>
      <c r="G51" s="6"/>
      <c r="H51" s="4">
        <v>149000</v>
      </c>
      <c r="I51" s="4">
        <v>1</v>
      </c>
      <c r="J51" s="4">
        <v>12</v>
      </c>
    </row>
    <row r="52" spans="1:10" ht="13.5" x14ac:dyDescent="0.15">
      <c r="A52" s="5"/>
      <c r="B52" s="20" t="s">
        <v>42</v>
      </c>
      <c r="C52" s="21">
        <f t="shared" si="7"/>
        <v>20000</v>
      </c>
      <c r="D52" s="22">
        <v>0</v>
      </c>
      <c r="E52" s="23">
        <f t="shared" si="6"/>
        <v>20000</v>
      </c>
      <c r="F52" s="47" t="s">
        <v>108</v>
      </c>
      <c r="G52" s="6"/>
      <c r="H52" s="4">
        <v>20000</v>
      </c>
      <c r="I52" s="4">
        <v>1</v>
      </c>
      <c r="J52" s="4">
        <v>1</v>
      </c>
    </row>
    <row r="53" spans="1:10" ht="13.5" x14ac:dyDescent="0.15">
      <c r="A53" s="5"/>
      <c r="B53" s="20" t="s">
        <v>50</v>
      </c>
      <c r="C53" s="21">
        <v>35000</v>
      </c>
      <c r="D53" s="22">
        <v>0</v>
      </c>
      <c r="E53" s="23">
        <f t="shared" ref="E53" si="8">SUM(C53:D53)</f>
        <v>35000</v>
      </c>
      <c r="F53" s="47" t="s">
        <v>96</v>
      </c>
      <c r="G53" s="6"/>
    </row>
    <row r="54" spans="1:10" ht="13.5" x14ac:dyDescent="0.15">
      <c r="A54" s="5"/>
      <c r="B54" s="20" t="s">
        <v>43</v>
      </c>
      <c r="C54" s="21">
        <f t="shared" si="7"/>
        <v>12000</v>
      </c>
      <c r="D54" s="21">
        <v>10000</v>
      </c>
      <c r="E54" s="23">
        <f t="shared" si="6"/>
        <v>22000</v>
      </c>
      <c r="F54" s="47"/>
      <c r="G54" s="6"/>
      <c r="H54" s="4">
        <v>1000</v>
      </c>
      <c r="I54" s="4">
        <v>1</v>
      </c>
      <c r="J54" s="4">
        <v>12</v>
      </c>
    </row>
    <row r="55" spans="1:10" ht="13.5" x14ac:dyDescent="0.15">
      <c r="A55" s="5"/>
      <c r="B55" s="20" t="s">
        <v>44</v>
      </c>
      <c r="C55" s="21">
        <f t="shared" si="7"/>
        <v>1149000</v>
      </c>
      <c r="D55" s="22">
        <v>0</v>
      </c>
      <c r="E55" s="23">
        <f t="shared" si="6"/>
        <v>1149000</v>
      </c>
      <c r="F55" s="47" t="s">
        <v>69</v>
      </c>
      <c r="G55" s="6"/>
      <c r="H55" s="4">
        <v>383000</v>
      </c>
      <c r="I55" s="4">
        <v>0.25</v>
      </c>
      <c r="J55" s="4">
        <v>12</v>
      </c>
    </row>
    <row r="56" spans="1:10" ht="13.5" x14ac:dyDescent="0.15">
      <c r="A56" s="5"/>
      <c r="B56" s="20" t="s">
        <v>46</v>
      </c>
      <c r="C56" s="21">
        <f t="shared" si="7"/>
        <v>24000</v>
      </c>
      <c r="D56" s="22">
        <v>0</v>
      </c>
      <c r="E56" s="23">
        <f t="shared" si="6"/>
        <v>24000</v>
      </c>
      <c r="F56" s="47"/>
      <c r="G56" s="6"/>
      <c r="H56" s="4">
        <v>2000</v>
      </c>
      <c r="I56" s="4">
        <v>1</v>
      </c>
      <c r="J56" s="4">
        <v>12</v>
      </c>
    </row>
    <row r="57" spans="1:10" ht="13.5" x14ac:dyDescent="0.15">
      <c r="A57" s="5"/>
      <c r="B57" s="20" t="s">
        <v>47</v>
      </c>
      <c r="C57" s="22">
        <v>0</v>
      </c>
      <c r="D57" s="21">
        <v>850000</v>
      </c>
      <c r="E57" s="23">
        <f t="shared" si="6"/>
        <v>850000</v>
      </c>
      <c r="F57" s="45"/>
      <c r="G57" s="6"/>
    </row>
    <row r="58" spans="1:10" ht="13.5" x14ac:dyDescent="0.15">
      <c r="A58" s="5"/>
      <c r="B58" s="40" t="s">
        <v>70</v>
      </c>
      <c r="C58" s="57">
        <f>C59+C66</f>
        <v>8810000</v>
      </c>
      <c r="D58" s="57">
        <f t="shared" ref="D58:E58" si="9">D59+D66</f>
        <v>0</v>
      </c>
      <c r="E58" s="57">
        <f t="shared" si="9"/>
        <v>8810000</v>
      </c>
      <c r="F58" s="57" t="s">
        <v>71</v>
      </c>
      <c r="G58" s="6"/>
    </row>
    <row r="59" spans="1:10" ht="13.5" x14ac:dyDescent="0.15">
      <c r="A59" s="5"/>
      <c r="B59" s="58" t="s">
        <v>18</v>
      </c>
      <c r="C59" s="59">
        <f>SUM(C60:C65)</f>
        <v>6001000</v>
      </c>
      <c r="D59" s="59">
        <f t="shared" ref="D59:E59" si="10">SUM(D60:D65)</f>
        <v>0</v>
      </c>
      <c r="E59" s="60">
        <f t="shared" si="10"/>
        <v>6001000</v>
      </c>
      <c r="F59" s="61"/>
      <c r="G59" s="6"/>
    </row>
    <row r="60" spans="1:10" ht="13.5" x14ac:dyDescent="0.15">
      <c r="A60" s="5"/>
      <c r="B60" s="62" t="s">
        <v>48</v>
      </c>
      <c r="C60" s="21">
        <v>360000</v>
      </c>
      <c r="D60" s="22">
        <v>0</v>
      </c>
      <c r="E60" s="64">
        <f t="shared" si="6"/>
        <v>360000</v>
      </c>
      <c r="F60" s="67" t="s">
        <v>72</v>
      </c>
      <c r="G60" s="6"/>
    </row>
    <row r="61" spans="1:10" ht="13.5" x14ac:dyDescent="0.15">
      <c r="A61" s="5"/>
      <c r="B61" s="62" t="s">
        <v>19</v>
      </c>
      <c r="C61" s="21">
        <f>H61*J61</f>
        <v>3600000</v>
      </c>
      <c r="D61" s="63">
        <v>0</v>
      </c>
      <c r="E61" s="64">
        <f t="shared" si="6"/>
        <v>3600000</v>
      </c>
      <c r="F61" s="67" t="s">
        <v>120</v>
      </c>
      <c r="G61" s="6"/>
      <c r="H61" s="4">
        <v>300000</v>
      </c>
      <c r="J61" s="4">
        <v>12</v>
      </c>
    </row>
    <row r="62" spans="1:10" ht="13.5" x14ac:dyDescent="0.15">
      <c r="A62" s="5"/>
      <c r="B62" s="62" t="s">
        <v>20</v>
      </c>
      <c r="C62" s="21">
        <f>ROUNDDOWN(H62*I62*J62,-3)</f>
        <v>885000</v>
      </c>
      <c r="D62" s="22">
        <v>0</v>
      </c>
      <c r="E62" s="64">
        <f t="shared" si="6"/>
        <v>885000</v>
      </c>
      <c r="F62" s="67" t="s">
        <v>88</v>
      </c>
      <c r="G62" s="6"/>
      <c r="H62" s="4">
        <v>295000</v>
      </c>
      <c r="I62" s="4">
        <v>2</v>
      </c>
      <c r="J62" s="4">
        <v>1.5</v>
      </c>
    </row>
    <row r="63" spans="1:10" ht="13.5" x14ac:dyDescent="0.15">
      <c r="A63" s="5"/>
      <c r="B63" s="62" t="s">
        <v>21</v>
      </c>
      <c r="C63" s="21">
        <v>900000</v>
      </c>
      <c r="D63" s="22">
        <v>0</v>
      </c>
      <c r="E63" s="64">
        <f t="shared" si="6"/>
        <v>900000</v>
      </c>
      <c r="F63" s="67" t="s">
        <v>73</v>
      </c>
      <c r="G63" s="6"/>
    </row>
    <row r="64" spans="1:10" ht="13.5" x14ac:dyDescent="0.15">
      <c r="A64" s="5"/>
      <c r="B64" s="62" t="s">
        <v>22</v>
      </c>
      <c r="C64" s="21">
        <f t="shared" ref="C64" si="11">H64*J64</f>
        <v>156000</v>
      </c>
      <c r="D64" s="22">
        <v>0</v>
      </c>
      <c r="E64" s="64">
        <f t="shared" si="6"/>
        <v>156000</v>
      </c>
      <c r="F64" s="67" t="s">
        <v>124</v>
      </c>
      <c r="G64" s="6"/>
      <c r="H64" s="4">
        <v>13000</v>
      </c>
      <c r="J64" s="4">
        <v>12</v>
      </c>
    </row>
    <row r="65" spans="1:11" ht="13.5" x14ac:dyDescent="0.15">
      <c r="A65" s="5"/>
      <c r="B65" s="65" t="s">
        <v>23</v>
      </c>
      <c r="C65" s="21">
        <v>100000</v>
      </c>
      <c r="D65" s="50">
        <v>0</v>
      </c>
      <c r="E65" s="66">
        <f t="shared" si="6"/>
        <v>100000</v>
      </c>
      <c r="F65" s="105" t="s">
        <v>86</v>
      </c>
      <c r="G65" s="6"/>
    </row>
    <row r="66" spans="1:11" ht="13.5" x14ac:dyDescent="0.15">
      <c r="A66" s="5"/>
      <c r="B66" s="24" t="s">
        <v>24</v>
      </c>
      <c r="C66" s="59">
        <f>SUM(C67:C89)</f>
        <v>2809000</v>
      </c>
      <c r="D66" s="59">
        <f>SUM(D67:D89)</f>
        <v>0</v>
      </c>
      <c r="E66" s="60">
        <f>SUM(E67:E89)</f>
        <v>2809000</v>
      </c>
      <c r="F66" s="61"/>
      <c r="G66" s="6"/>
    </row>
    <row r="67" spans="1:11" ht="13.5" x14ac:dyDescent="0.15">
      <c r="A67" s="5"/>
      <c r="B67" s="20" t="s">
        <v>26</v>
      </c>
      <c r="C67" s="21">
        <f t="shared" ref="C67:C89" si="12">H67*J67</f>
        <v>156000</v>
      </c>
      <c r="D67" s="22">
        <v>0</v>
      </c>
      <c r="E67" s="23">
        <f t="shared" si="6"/>
        <v>156000</v>
      </c>
      <c r="F67" s="47" t="s">
        <v>74</v>
      </c>
      <c r="G67" s="6"/>
      <c r="H67" s="4">
        <v>13000</v>
      </c>
      <c r="J67" s="4">
        <v>12</v>
      </c>
    </row>
    <row r="68" spans="1:11" ht="13.5" x14ac:dyDescent="0.15">
      <c r="A68" s="5"/>
      <c r="B68" s="20" t="s">
        <v>27</v>
      </c>
      <c r="C68" s="21">
        <f t="shared" si="12"/>
        <v>48000</v>
      </c>
      <c r="D68" s="22">
        <v>0</v>
      </c>
      <c r="E68" s="23">
        <f t="shared" si="6"/>
        <v>48000</v>
      </c>
      <c r="F68" s="47"/>
      <c r="G68" s="6"/>
      <c r="H68" s="4">
        <v>4000</v>
      </c>
      <c r="J68" s="4">
        <v>12</v>
      </c>
    </row>
    <row r="69" spans="1:11" ht="13.5" x14ac:dyDescent="0.15">
      <c r="A69" s="5"/>
      <c r="B69" s="20" t="s">
        <v>28</v>
      </c>
      <c r="C69" s="21">
        <f t="shared" si="12"/>
        <v>156000</v>
      </c>
      <c r="D69" s="22">
        <v>0</v>
      </c>
      <c r="E69" s="23">
        <f t="shared" si="6"/>
        <v>156000</v>
      </c>
      <c r="F69" s="47"/>
      <c r="G69" s="6"/>
      <c r="H69" s="4">
        <v>13000</v>
      </c>
      <c r="J69" s="4">
        <v>12</v>
      </c>
    </row>
    <row r="70" spans="1:11" ht="13.5" x14ac:dyDescent="0.15">
      <c r="A70" s="5"/>
      <c r="B70" s="20" t="s">
        <v>29</v>
      </c>
      <c r="C70" s="21">
        <f t="shared" si="12"/>
        <v>120000</v>
      </c>
      <c r="D70" s="22">
        <v>0</v>
      </c>
      <c r="E70" s="23">
        <f t="shared" si="6"/>
        <v>120000</v>
      </c>
      <c r="F70" s="47"/>
      <c r="G70" s="6"/>
      <c r="H70" s="4">
        <v>10000</v>
      </c>
      <c r="J70" s="4">
        <v>12</v>
      </c>
    </row>
    <row r="71" spans="1:11" ht="13.5" x14ac:dyDescent="0.15">
      <c r="A71" s="5"/>
      <c r="B71" s="20" t="s">
        <v>49</v>
      </c>
      <c r="C71" s="21">
        <f t="shared" si="12"/>
        <v>96000</v>
      </c>
      <c r="D71" s="22">
        <v>0</v>
      </c>
      <c r="E71" s="23">
        <f t="shared" si="6"/>
        <v>96000</v>
      </c>
      <c r="F71" s="47" t="s">
        <v>75</v>
      </c>
      <c r="G71" s="6"/>
      <c r="H71" s="4">
        <v>8000</v>
      </c>
      <c r="J71" s="4">
        <v>12</v>
      </c>
    </row>
    <row r="72" spans="1:11" ht="13.5" x14ac:dyDescent="0.15">
      <c r="A72" s="5"/>
      <c r="B72" s="20" t="s">
        <v>30</v>
      </c>
      <c r="C72" s="21">
        <v>1000</v>
      </c>
      <c r="D72" s="22">
        <v>0</v>
      </c>
      <c r="E72" s="23">
        <f t="shared" si="6"/>
        <v>1000</v>
      </c>
      <c r="F72" s="47" t="s">
        <v>121</v>
      </c>
      <c r="G72" s="6"/>
      <c r="J72" s="4">
        <v>12</v>
      </c>
    </row>
    <row r="73" spans="1:11" ht="13.5" x14ac:dyDescent="0.15">
      <c r="A73" s="5"/>
      <c r="B73" s="20" t="s">
        <v>31</v>
      </c>
      <c r="C73" s="21">
        <f>H73*J73+K73</f>
        <v>124000</v>
      </c>
      <c r="D73" s="22">
        <v>0</v>
      </c>
      <c r="E73" s="23">
        <f t="shared" si="6"/>
        <v>124000</v>
      </c>
      <c r="F73" s="47" t="s">
        <v>125</v>
      </c>
      <c r="G73" s="6"/>
      <c r="H73" s="4">
        <v>2000</v>
      </c>
      <c r="J73" s="4">
        <v>12</v>
      </c>
      <c r="K73" s="4">
        <v>100000</v>
      </c>
    </row>
    <row r="74" spans="1:11" ht="13.5" x14ac:dyDescent="0.15">
      <c r="A74" s="5"/>
      <c r="B74" s="20" t="s">
        <v>32</v>
      </c>
      <c r="C74" s="21">
        <f t="shared" si="12"/>
        <v>48000</v>
      </c>
      <c r="D74" s="22">
        <v>0</v>
      </c>
      <c r="E74" s="23">
        <f t="shared" si="6"/>
        <v>48000</v>
      </c>
      <c r="F74" s="47"/>
      <c r="G74" s="6"/>
      <c r="H74" s="4">
        <v>4000</v>
      </c>
      <c r="J74" s="4">
        <v>12</v>
      </c>
    </row>
    <row r="75" spans="1:11" ht="13.5" x14ac:dyDescent="0.15">
      <c r="A75" s="5"/>
      <c r="B75" s="20" t="s">
        <v>33</v>
      </c>
      <c r="C75" s="21">
        <f t="shared" si="12"/>
        <v>12000</v>
      </c>
      <c r="D75" s="22">
        <v>0</v>
      </c>
      <c r="E75" s="23">
        <f t="shared" si="6"/>
        <v>12000</v>
      </c>
      <c r="F75" s="47"/>
      <c r="G75" s="6"/>
      <c r="H75" s="4">
        <v>1000</v>
      </c>
      <c r="J75" s="4">
        <v>12</v>
      </c>
    </row>
    <row r="76" spans="1:11" ht="13.5" x14ac:dyDescent="0.15">
      <c r="A76" s="5"/>
      <c r="B76" s="20" t="s">
        <v>34</v>
      </c>
      <c r="C76" s="21">
        <f t="shared" si="12"/>
        <v>12000</v>
      </c>
      <c r="D76" s="22">
        <v>0</v>
      </c>
      <c r="E76" s="23">
        <f t="shared" si="6"/>
        <v>12000</v>
      </c>
      <c r="F76" s="47" t="s">
        <v>113</v>
      </c>
      <c r="G76" s="6"/>
      <c r="H76" s="4">
        <v>1000</v>
      </c>
      <c r="J76" s="4">
        <v>12</v>
      </c>
    </row>
    <row r="77" spans="1:11" ht="13.5" x14ac:dyDescent="0.15">
      <c r="A77" s="5"/>
      <c r="B77" s="20" t="s">
        <v>35</v>
      </c>
      <c r="C77" s="21">
        <f t="shared" si="12"/>
        <v>12000</v>
      </c>
      <c r="D77" s="22">
        <v>0</v>
      </c>
      <c r="E77" s="23">
        <f t="shared" si="6"/>
        <v>12000</v>
      </c>
      <c r="F77" s="47"/>
      <c r="G77" s="6"/>
      <c r="H77" s="4">
        <v>1000</v>
      </c>
      <c r="J77" s="4">
        <v>12</v>
      </c>
    </row>
    <row r="78" spans="1:11" ht="13.5" x14ac:dyDescent="0.15">
      <c r="A78" s="5"/>
      <c r="B78" s="20" t="s">
        <v>36</v>
      </c>
      <c r="C78" s="21">
        <f t="shared" si="12"/>
        <v>60000</v>
      </c>
      <c r="D78" s="22">
        <v>0</v>
      </c>
      <c r="E78" s="23">
        <f t="shared" si="6"/>
        <v>60000</v>
      </c>
      <c r="F78" s="47"/>
      <c r="G78" s="6"/>
      <c r="H78" s="4">
        <v>5000</v>
      </c>
      <c r="J78" s="4">
        <v>12</v>
      </c>
    </row>
    <row r="79" spans="1:11" ht="13.5" x14ac:dyDescent="0.15">
      <c r="A79" s="5"/>
      <c r="B79" s="20" t="s">
        <v>38</v>
      </c>
      <c r="C79" s="21">
        <f>H79*J79+K79</f>
        <v>96000</v>
      </c>
      <c r="D79" s="22">
        <v>0</v>
      </c>
      <c r="E79" s="23">
        <f t="shared" si="6"/>
        <v>96000</v>
      </c>
      <c r="F79" s="47"/>
      <c r="G79" s="6"/>
      <c r="H79" s="4">
        <v>8000</v>
      </c>
      <c r="J79" s="4">
        <v>12</v>
      </c>
    </row>
    <row r="80" spans="1:11" ht="13.5" x14ac:dyDescent="0.15">
      <c r="A80" s="5"/>
      <c r="B80" s="20" t="s">
        <v>39</v>
      </c>
      <c r="C80" s="21">
        <f t="shared" si="12"/>
        <v>60000</v>
      </c>
      <c r="D80" s="22">
        <v>0</v>
      </c>
      <c r="E80" s="23">
        <f t="shared" si="6"/>
        <v>60000</v>
      </c>
      <c r="F80" s="47"/>
      <c r="G80" s="6"/>
      <c r="H80" s="4">
        <v>5000</v>
      </c>
      <c r="J80" s="4">
        <v>12</v>
      </c>
    </row>
    <row r="81" spans="1:11" ht="13.5" x14ac:dyDescent="0.15">
      <c r="A81" s="5"/>
      <c r="B81" s="20" t="s">
        <v>40</v>
      </c>
      <c r="C81" s="21">
        <f t="shared" si="12"/>
        <v>180000</v>
      </c>
      <c r="D81" s="22">
        <v>0</v>
      </c>
      <c r="E81" s="23">
        <f t="shared" si="6"/>
        <v>180000</v>
      </c>
      <c r="F81" s="47"/>
      <c r="G81" s="6"/>
      <c r="H81" s="4">
        <v>15000</v>
      </c>
      <c r="J81" s="4">
        <v>12</v>
      </c>
    </row>
    <row r="82" spans="1:11" ht="13.5" x14ac:dyDescent="0.15">
      <c r="A82" s="5"/>
      <c r="B82" s="20" t="s">
        <v>41</v>
      </c>
      <c r="C82" s="21">
        <f t="shared" si="12"/>
        <v>240000</v>
      </c>
      <c r="D82" s="22">
        <v>0</v>
      </c>
      <c r="E82" s="23">
        <f t="shared" si="6"/>
        <v>240000</v>
      </c>
      <c r="F82" s="47"/>
      <c r="G82" s="6"/>
      <c r="H82" s="4">
        <v>20000</v>
      </c>
      <c r="J82" s="4">
        <v>12</v>
      </c>
    </row>
    <row r="83" spans="1:11" ht="13.5" x14ac:dyDescent="0.15">
      <c r="A83" s="5"/>
      <c r="B83" s="20" t="s">
        <v>42</v>
      </c>
      <c r="C83" s="21">
        <f t="shared" si="12"/>
        <v>300000</v>
      </c>
      <c r="D83" s="22">
        <v>0</v>
      </c>
      <c r="E83" s="23">
        <f t="shared" si="6"/>
        <v>300000</v>
      </c>
      <c r="F83" s="47" t="s">
        <v>98</v>
      </c>
      <c r="G83" s="6"/>
      <c r="H83" s="4">
        <v>300000</v>
      </c>
      <c r="J83" s="4">
        <v>1</v>
      </c>
    </row>
    <row r="84" spans="1:11" ht="13.5" x14ac:dyDescent="0.15">
      <c r="A84" s="5"/>
      <c r="B84" s="20" t="s">
        <v>50</v>
      </c>
      <c r="C84" s="21">
        <f t="shared" si="12"/>
        <v>8000</v>
      </c>
      <c r="D84" s="22">
        <v>0</v>
      </c>
      <c r="E84" s="23">
        <f t="shared" si="6"/>
        <v>8000</v>
      </c>
      <c r="F84" s="47"/>
      <c r="G84" s="6"/>
      <c r="H84" s="4">
        <v>8000</v>
      </c>
      <c r="J84" s="4">
        <v>1</v>
      </c>
    </row>
    <row r="85" spans="1:11" ht="13.5" x14ac:dyDescent="0.15">
      <c r="A85" s="5"/>
      <c r="B85" s="20" t="s">
        <v>43</v>
      </c>
      <c r="C85" s="21">
        <f>H85*J85+K85</f>
        <v>342000</v>
      </c>
      <c r="D85" s="22">
        <v>0</v>
      </c>
      <c r="E85" s="23">
        <f t="shared" si="6"/>
        <v>342000</v>
      </c>
      <c r="F85" s="47" t="s">
        <v>76</v>
      </c>
      <c r="G85" s="6"/>
      <c r="H85" s="4">
        <v>16000</v>
      </c>
      <c r="J85" s="4">
        <v>12</v>
      </c>
      <c r="K85" s="4">
        <v>150000</v>
      </c>
    </row>
    <row r="86" spans="1:11" ht="13.5" x14ac:dyDescent="0.15">
      <c r="A86" s="5"/>
      <c r="B86" s="20" t="s">
        <v>51</v>
      </c>
      <c r="C86" s="21">
        <f t="shared" si="12"/>
        <v>430000</v>
      </c>
      <c r="D86" s="22">
        <v>0</v>
      </c>
      <c r="E86" s="23">
        <f t="shared" si="6"/>
        <v>430000</v>
      </c>
      <c r="F86" s="47" t="s">
        <v>92</v>
      </c>
      <c r="G86" s="6"/>
      <c r="H86" s="4">
        <f>380000+50000</f>
        <v>430000</v>
      </c>
      <c r="J86" s="4">
        <v>1</v>
      </c>
    </row>
    <row r="87" spans="1:11" ht="13.5" x14ac:dyDescent="0.15">
      <c r="A87" s="5"/>
      <c r="B87" s="20" t="s">
        <v>52</v>
      </c>
      <c r="C87" s="21">
        <f t="shared" si="12"/>
        <v>96000</v>
      </c>
      <c r="D87" s="22">
        <v>0</v>
      </c>
      <c r="E87" s="23">
        <f t="shared" ref="E87:E89" si="13">SUM(C87:D87)</f>
        <v>96000</v>
      </c>
      <c r="F87" s="47" t="s">
        <v>77</v>
      </c>
      <c r="G87" s="6"/>
      <c r="H87" s="4">
        <v>8000</v>
      </c>
      <c r="J87" s="4">
        <v>12</v>
      </c>
    </row>
    <row r="88" spans="1:11" ht="13.5" x14ac:dyDescent="0.15">
      <c r="A88" s="5"/>
      <c r="B88" s="20" t="s">
        <v>45</v>
      </c>
      <c r="C88" s="21">
        <f t="shared" si="12"/>
        <v>200000</v>
      </c>
      <c r="D88" s="22">
        <v>0</v>
      </c>
      <c r="E88" s="23">
        <f>SUM(C88:D88)</f>
        <v>200000</v>
      </c>
      <c r="F88" s="47" t="s">
        <v>91</v>
      </c>
      <c r="G88" s="6"/>
      <c r="H88" s="4">
        <v>200000</v>
      </c>
      <c r="J88" s="4">
        <v>1</v>
      </c>
    </row>
    <row r="89" spans="1:11" ht="13.5" x14ac:dyDescent="0.15">
      <c r="A89" s="5"/>
      <c r="B89" s="68" t="s">
        <v>46</v>
      </c>
      <c r="C89" s="21">
        <f t="shared" si="12"/>
        <v>12000</v>
      </c>
      <c r="D89" s="22">
        <v>0</v>
      </c>
      <c r="E89" s="23">
        <f t="shared" si="13"/>
        <v>12000</v>
      </c>
      <c r="F89" s="45"/>
      <c r="G89" s="6"/>
      <c r="H89" s="4">
        <v>1000</v>
      </c>
      <c r="J89" s="4">
        <v>12</v>
      </c>
    </row>
    <row r="90" spans="1:11" ht="15" thickBot="1" x14ac:dyDescent="0.2">
      <c r="A90" s="5"/>
      <c r="B90" s="96" t="s">
        <v>78</v>
      </c>
      <c r="C90" s="97">
        <f>C8-C26</f>
        <v>-346000</v>
      </c>
      <c r="D90" s="98">
        <f>D8-D26</f>
        <v>363000</v>
      </c>
      <c r="E90" s="98">
        <f>E8-E26</f>
        <v>17000</v>
      </c>
      <c r="F90" s="98"/>
      <c r="G90" s="6"/>
    </row>
    <row r="91" spans="1:11" ht="12.75" thickTop="1" x14ac:dyDescent="0.15">
      <c r="A91" s="5"/>
      <c r="B91" s="17" t="s">
        <v>53</v>
      </c>
      <c r="C91" s="18"/>
      <c r="D91" s="18"/>
      <c r="E91" s="19"/>
      <c r="F91" s="19"/>
      <c r="G91" s="6"/>
    </row>
    <row r="92" spans="1:11" ht="13.5" x14ac:dyDescent="0.15">
      <c r="A92" s="5"/>
      <c r="B92" s="71" t="s">
        <v>54</v>
      </c>
      <c r="C92" s="94">
        <f>C93</f>
        <v>1000</v>
      </c>
      <c r="D92" s="93">
        <v>0</v>
      </c>
      <c r="E92" s="95">
        <f t="shared" ref="E92:E93" si="14">SUM(C92:D92)</f>
        <v>1000</v>
      </c>
      <c r="F92" s="93"/>
      <c r="G92" s="6"/>
    </row>
    <row r="93" spans="1:11" ht="13.5" x14ac:dyDescent="0.15">
      <c r="A93" s="5"/>
      <c r="B93" s="48" t="s">
        <v>127</v>
      </c>
      <c r="C93" s="49">
        <v>1000</v>
      </c>
      <c r="D93" s="50">
        <v>0</v>
      </c>
      <c r="E93" s="51">
        <f t="shared" si="14"/>
        <v>1000</v>
      </c>
      <c r="F93" s="92" t="s">
        <v>121</v>
      </c>
      <c r="G93" s="6"/>
    </row>
    <row r="94" spans="1:11" ht="13.5" x14ac:dyDescent="0.15">
      <c r="A94" s="5"/>
      <c r="B94" s="17" t="s">
        <v>55</v>
      </c>
      <c r="C94" s="69">
        <f>C95</f>
        <v>70000</v>
      </c>
      <c r="D94" s="69">
        <f t="shared" ref="D94:E94" si="15">D95</f>
        <v>0</v>
      </c>
      <c r="E94" s="70">
        <f t="shared" si="15"/>
        <v>70000</v>
      </c>
      <c r="F94" s="70"/>
      <c r="G94" s="6"/>
    </row>
    <row r="95" spans="1:11" ht="13.5" x14ac:dyDescent="0.15">
      <c r="A95" s="5"/>
      <c r="B95" s="48" t="s">
        <v>56</v>
      </c>
      <c r="C95" s="49">
        <v>70000</v>
      </c>
      <c r="D95" s="50">
        <v>0</v>
      </c>
      <c r="E95" s="51">
        <v>70000</v>
      </c>
      <c r="F95" s="106" t="s">
        <v>79</v>
      </c>
      <c r="G95" s="6"/>
    </row>
    <row r="96" spans="1:11" ht="14.25" x14ac:dyDescent="0.15">
      <c r="A96" s="5"/>
      <c r="B96" s="71" t="s">
        <v>80</v>
      </c>
      <c r="C96" s="72">
        <f>C92-C94</f>
        <v>-69000</v>
      </c>
      <c r="D96" s="73">
        <f t="shared" ref="D96:E96" si="16">D92-D94</f>
        <v>0</v>
      </c>
      <c r="E96" s="73">
        <f t="shared" si="16"/>
        <v>-69000</v>
      </c>
      <c r="F96" s="73"/>
      <c r="G96" s="6"/>
    </row>
    <row r="97" spans="1:7" ht="15" thickBot="1" x14ac:dyDescent="0.2">
      <c r="A97" s="5"/>
      <c r="B97" s="74" t="s">
        <v>81</v>
      </c>
      <c r="C97" s="75">
        <v>415000</v>
      </c>
      <c r="D97" s="75">
        <v>-363000</v>
      </c>
      <c r="E97" s="75">
        <v>0</v>
      </c>
      <c r="F97" s="75"/>
      <c r="G97" s="6"/>
    </row>
    <row r="98" spans="1:7" ht="15.75" thickTop="1" thickBot="1" x14ac:dyDescent="0.2">
      <c r="A98" s="5"/>
      <c r="B98" s="76" t="s">
        <v>82</v>
      </c>
      <c r="C98" s="77">
        <f>C90+C96+C97</f>
        <v>0</v>
      </c>
      <c r="D98" s="77">
        <f t="shared" ref="D98:E98" si="17">D90+D96+D97</f>
        <v>0</v>
      </c>
      <c r="E98" s="77">
        <f t="shared" si="17"/>
        <v>-52000</v>
      </c>
      <c r="F98" s="77"/>
      <c r="G98" s="6"/>
    </row>
    <row r="99" spans="1:7" ht="14.25" thickTop="1" x14ac:dyDescent="0.15">
      <c r="A99" s="5"/>
      <c r="B99" s="25" t="s">
        <v>57</v>
      </c>
      <c r="C99" s="78">
        <v>17797158</v>
      </c>
      <c r="D99" s="79">
        <v>0</v>
      </c>
      <c r="E99" s="80">
        <f>SUM(C99:D99)</f>
        <v>17797158</v>
      </c>
      <c r="F99" s="80"/>
      <c r="G99" s="6"/>
    </row>
    <row r="100" spans="1:7" ht="13.5" x14ac:dyDescent="0.15">
      <c r="A100" s="5"/>
      <c r="B100" s="25" t="s">
        <v>58</v>
      </c>
      <c r="C100" s="81">
        <f>C99+C98</f>
        <v>17797158</v>
      </c>
      <c r="D100" s="82">
        <v>0</v>
      </c>
      <c r="E100" s="83">
        <f>SUM(C100:D100)</f>
        <v>17797158</v>
      </c>
      <c r="F100" s="83"/>
      <c r="G100" s="6"/>
    </row>
    <row r="101" spans="1:7" ht="0.75" customHeight="1" x14ac:dyDescent="0.15">
      <c r="A101" s="5"/>
      <c r="B101" s="247"/>
      <c r="C101" s="248"/>
      <c r="D101" s="248"/>
      <c r="E101" s="249"/>
      <c r="F101" s="11"/>
      <c r="G101" s="6"/>
    </row>
    <row r="102" spans="1:7" x14ac:dyDescent="0.15">
      <c r="A102" s="5"/>
      <c r="B102" s="26"/>
      <c r="C102" s="26"/>
      <c r="D102" s="26"/>
      <c r="E102" s="26"/>
      <c r="F102" s="26"/>
      <c r="G102" s="6"/>
    </row>
    <row r="103" spans="1:7" x14ac:dyDescent="0.15">
      <c r="A103" s="27"/>
      <c r="B103" s="28"/>
      <c r="C103" s="28"/>
      <c r="D103" s="28"/>
      <c r="E103" s="28"/>
      <c r="F103" s="28"/>
      <c r="G103" s="29"/>
    </row>
  </sheetData>
  <mergeCells count="5">
    <mergeCell ref="B2:E2"/>
    <mergeCell ref="B3:E3"/>
    <mergeCell ref="C5:D5"/>
    <mergeCell ref="B101:E101"/>
    <mergeCell ref="D4:F4"/>
  </mergeCells>
  <phoneticPr fontId="2"/>
  <pageMargins left="0.59055118110236227" right="0.39370078740157483" top="0.19685039370078741" bottom="0.39370078740157483" header="0.51181102362204722" footer="0.19685039370078741"/>
  <pageSetup paperSize="9" scale="95" firstPageNumber="29" orientation="portrait" useFirstPageNumber="1" r:id="rId1"/>
  <headerFooter>
    <oddFooter>&amp;C&amp;P</oddFooter>
  </headerFooter>
  <rowBreaks count="1" manualBreakCount="1">
    <brk id="5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東京都</vt:lpstr>
      <vt:lpstr>総会2020</vt:lpstr>
      <vt:lpstr>2020予算  (2)</vt:lpstr>
      <vt:lpstr>2019予算 </vt:lpstr>
      <vt:lpstr>東京都2018</vt:lpstr>
      <vt:lpstr>2018予算</vt:lpstr>
      <vt:lpstr>2017予算</vt:lpstr>
      <vt:lpstr>'2017予算'!Print_Area</vt:lpstr>
      <vt:lpstr>'2018予算'!Print_Area</vt:lpstr>
      <vt:lpstr>'2019予算 '!Print_Area</vt:lpstr>
      <vt:lpstr>'2020予算  (2)'!Print_Area</vt:lpstr>
      <vt:lpstr>総会2020!Print_Area</vt:lpstr>
      <vt:lpstr>東京都!Print_Area</vt:lpstr>
      <vt:lpstr>東京都2018!Print_Area</vt:lpstr>
      <vt:lpstr>'2017予算'!Print_Titles</vt:lpstr>
      <vt:lpstr>'2018予算'!Print_Titles</vt:lpstr>
      <vt:lpstr>'2019予算 '!Print_Titles</vt:lpstr>
      <vt:lpstr>'2020予算 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yuginosato</dc:creator>
  <cp:lastModifiedBy>user02</cp:lastModifiedBy>
  <cp:lastPrinted>2020-02-12T02:14:38Z</cp:lastPrinted>
  <dcterms:created xsi:type="dcterms:W3CDTF">2011-02-01T05:52:15Z</dcterms:created>
  <dcterms:modified xsi:type="dcterms:W3CDTF">2020-02-12T02:14:40Z</dcterms:modified>
</cp:coreProperties>
</file>