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kanishi/Google ドライブ/白崎観光ＰＴ/日本財団申請関係/2018年度版/"/>
    </mc:Choice>
  </mc:AlternateContent>
  <xr:revisionPtr revIDLastSave="0" documentId="8_{676B02DC-74CC-B346-808F-B9901EB55815}" xr6:coauthVersionLast="36" xr6:coauthVersionMax="36" xr10:uidLastSave="{00000000-0000-0000-0000-000000000000}"/>
  <bookViews>
    <workbookView xWindow="0" yWindow="460" windowWidth="19200" windowHeight="7940" xr2:uid="{2E725D35-2852-4606-889B-884A40A7B984}"/>
  </bookViews>
  <sheets>
    <sheet name="21日（大人）" sheetId="5" r:id="rId1"/>
    <sheet name="21日（子ども）" sheetId="9" r:id="rId2"/>
    <sheet name="22日（大人）" sheetId="1" r:id="rId3"/>
    <sheet name="22日（子ども）" sheetId="8" r:id="rId4"/>
    <sheet name="21日（参考）" sheetId="3" r:id="rId5"/>
    <sheet name="22日（参考）" sheetId="4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9" l="1"/>
  <c r="N43" i="9" l="1"/>
  <c r="N42" i="9"/>
  <c r="N41" i="9"/>
  <c r="N36" i="9"/>
  <c r="N37" i="9"/>
  <c r="N38" i="9"/>
  <c r="N35" i="9"/>
  <c r="N26" i="9"/>
  <c r="N27" i="9"/>
  <c r="N28" i="9"/>
  <c r="N29" i="9"/>
  <c r="N30" i="9"/>
  <c r="N31" i="9"/>
  <c r="N32" i="9"/>
  <c r="N25" i="9"/>
  <c r="N22" i="9"/>
  <c r="N21" i="9"/>
  <c r="N17" i="9"/>
  <c r="N18" i="9"/>
  <c r="N7" i="9"/>
  <c r="N8" i="9"/>
  <c r="N9" i="9"/>
  <c r="N10" i="9"/>
  <c r="N11" i="9"/>
  <c r="N12" i="9"/>
  <c r="N13" i="9"/>
  <c r="N6" i="9"/>
  <c r="G85" i="9"/>
  <c r="G86" i="9"/>
  <c r="G87" i="9"/>
  <c r="G88" i="9"/>
  <c r="G89" i="9"/>
  <c r="G84" i="9"/>
  <c r="G81" i="9"/>
  <c r="G80" i="9"/>
  <c r="G75" i="9"/>
  <c r="G76" i="9"/>
  <c r="G77" i="9"/>
  <c r="G74" i="9"/>
  <c r="G70" i="9"/>
  <c r="G71" i="9"/>
  <c r="G69" i="9"/>
  <c r="G64" i="9"/>
  <c r="G65" i="9"/>
  <c r="G66" i="9"/>
  <c r="G63" i="9"/>
  <c r="G57" i="9"/>
  <c r="G58" i="9"/>
  <c r="G59" i="9"/>
  <c r="G56" i="9"/>
  <c r="G51" i="9"/>
  <c r="G52" i="9"/>
  <c r="G53" i="9"/>
  <c r="G50" i="9"/>
  <c r="G45" i="9"/>
  <c r="G46" i="9"/>
  <c r="G47" i="9"/>
  <c r="G44" i="9"/>
  <c r="G38" i="9"/>
  <c r="G39" i="9"/>
  <c r="G40" i="9"/>
  <c r="G37" i="9"/>
  <c r="G34" i="9"/>
  <c r="G32" i="9"/>
  <c r="G33" i="9"/>
  <c r="G31" i="9"/>
  <c r="G27" i="9"/>
  <c r="G25" i="9"/>
  <c r="G26" i="9"/>
  <c r="G24" i="9"/>
  <c r="G18" i="9"/>
  <c r="G19" i="9"/>
  <c r="G20" i="9"/>
  <c r="G17" i="9"/>
  <c r="G12" i="9"/>
  <c r="G13" i="9"/>
  <c r="G14" i="9"/>
  <c r="G11" i="9"/>
  <c r="G6" i="9"/>
  <c r="G7" i="9"/>
  <c r="G8" i="9"/>
  <c r="G5" i="9"/>
  <c r="Q40" i="9"/>
  <c r="Q37" i="9"/>
  <c r="Q36" i="9"/>
  <c r="Q35" i="9"/>
  <c r="Q34" i="9"/>
  <c r="Q33" i="9"/>
  <c r="Q32" i="9"/>
  <c r="G71" i="8" l="1"/>
  <c r="N36" i="8" l="1"/>
  <c r="N37" i="8"/>
  <c r="N38" i="8"/>
  <c r="N35" i="8"/>
  <c r="N26" i="8"/>
  <c r="N27" i="8"/>
  <c r="N28" i="8"/>
  <c r="N29" i="8"/>
  <c r="N30" i="8"/>
  <c r="N31" i="8"/>
  <c r="N32" i="8"/>
  <c r="N25" i="8"/>
  <c r="N22" i="8"/>
  <c r="N21" i="8"/>
  <c r="N17" i="8"/>
  <c r="N18" i="8"/>
  <c r="N16" i="8"/>
  <c r="G85" i="8"/>
  <c r="G86" i="8"/>
  <c r="G87" i="8"/>
  <c r="G88" i="8"/>
  <c r="G89" i="8"/>
  <c r="G84" i="8"/>
  <c r="G81" i="8"/>
  <c r="G80" i="8"/>
  <c r="G75" i="8"/>
  <c r="G76" i="8"/>
  <c r="G77" i="8"/>
  <c r="G74" i="8"/>
  <c r="G64" i="8"/>
  <c r="G65" i="8"/>
  <c r="G66" i="8"/>
  <c r="G63" i="8"/>
  <c r="G57" i="8"/>
  <c r="G58" i="8"/>
  <c r="G59" i="8"/>
  <c r="G56" i="8"/>
  <c r="G51" i="8"/>
  <c r="G52" i="8"/>
  <c r="G53" i="8"/>
  <c r="G50" i="8"/>
  <c r="G45" i="8"/>
  <c r="G46" i="8"/>
  <c r="G47" i="8"/>
  <c r="G44" i="8"/>
  <c r="G38" i="8"/>
  <c r="G39" i="8"/>
  <c r="G40" i="8"/>
  <c r="G37" i="8"/>
  <c r="G33" i="8"/>
  <c r="G32" i="8"/>
  <c r="G31" i="8"/>
  <c r="G26" i="8"/>
  <c r="G25" i="8"/>
  <c r="G24" i="8"/>
  <c r="G20" i="8"/>
  <c r="G19" i="8"/>
  <c r="G18" i="8"/>
  <c r="G17" i="8"/>
  <c r="G13" i="8"/>
  <c r="G12" i="8"/>
  <c r="G11" i="8"/>
  <c r="G7" i="8"/>
  <c r="G6" i="8"/>
  <c r="G5" i="8"/>
  <c r="G70" i="8"/>
  <c r="G69" i="8"/>
  <c r="N42" i="8"/>
  <c r="N41" i="8"/>
  <c r="G34" i="8"/>
  <c r="G27" i="8"/>
  <c r="N13" i="8"/>
  <c r="N12" i="8"/>
  <c r="G14" i="8"/>
  <c r="N11" i="8"/>
  <c r="N10" i="8"/>
  <c r="N9" i="8"/>
  <c r="N8" i="8"/>
  <c r="N7" i="8"/>
  <c r="G8" i="8"/>
  <c r="N6" i="8"/>
  <c r="N43" i="5" l="1"/>
  <c r="N42" i="5"/>
  <c r="N41" i="5"/>
  <c r="N36" i="5"/>
  <c r="N35" i="5"/>
  <c r="N30" i="5"/>
  <c r="N29" i="5"/>
  <c r="N28" i="5"/>
  <c r="N27" i="5"/>
  <c r="N22" i="5"/>
  <c r="N21" i="5"/>
  <c r="N17" i="5"/>
  <c r="N16" i="5"/>
  <c r="N13" i="5"/>
  <c r="N12" i="5"/>
  <c r="N11" i="5"/>
  <c r="N10" i="5"/>
  <c r="N8" i="5"/>
  <c r="N7" i="5"/>
  <c r="N6" i="5"/>
  <c r="G73" i="5"/>
  <c r="G72" i="5"/>
  <c r="G71" i="5"/>
  <c r="G70" i="5"/>
  <c r="G69" i="5"/>
  <c r="G68" i="5"/>
  <c r="G64" i="5"/>
  <c r="G61" i="5"/>
  <c r="G60" i="5"/>
  <c r="G59" i="5"/>
  <c r="G56" i="5"/>
  <c r="G55" i="5"/>
  <c r="G54" i="5"/>
  <c r="G51" i="5"/>
  <c r="G49" i="5"/>
  <c r="G50" i="5"/>
  <c r="G40" i="5"/>
  <c r="G38" i="5"/>
  <c r="G35" i="5"/>
  <c r="G34" i="5"/>
  <c r="G33" i="5"/>
  <c r="G29" i="5"/>
  <c r="G27" i="5"/>
  <c r="G24" i="5"/>
  <c r="G22" i="5"/>
  <c r="G18" i="5"/>
  <c r="G16" i="5"/>
  <c r="G11" i="5"/>
  <c r="G10" i="5"/>
  <c r="G7" i="5"/>
  <c r="G6" i="5"/>
  <c r="G5" i="5"/>
  <c r="G65" i="5"/>
  <c r="G45" i="5"/>
  <c r="G44" i="5"/>
  <c r="G43" i="5"/>
  <c r="G39" i="5"/>
  <c r="N38" i="5"/>
  <c r="N37" i="5"/>
  <c r="N32" i="5"/>
  <c r="N31" i="5"/>
  <c r="G28" i="5"/>
  <c r="N26" i="5"/>
  <c r="N25" i="5"/>
  <c r="G23" i="5"/>
  <c r="N18" i="5"/>
  <c r="G17" i="5"/>
  <c r="G12" i="5"/>
  <c r="N9" i="5"/>
  <c r="N42" i="1"/>
  <c r="N41" i="1"/>
  <c r="N36" i="1"/>
  <c r="N35" i="1"/>
  <c r="N31" i="1"/>
  <c r="N29" i="1"/>
  <c r="N28" i="1"/>
  <c r="N27" i="1"/>
  <c r="N25" i="1"/>
  <c r="N22" i="1"/>
  <c r="N21" i="1"/>
  <c r="N18" i="1"/>
  <c r="N16" i="1"/>
  <c r="N13" i="1"/>
  <c r="N11" i="1"/>
  <c r="N10" i="1"/>
  <c r="N8" i="1"/>
  <c r="N6" i="1"/>
  <c r="G73" i="1"/>
  <c r="G70" i="1"/>
  <c r="G69" i="1"/>
  <c r="G68" i="1"/>
  <c r="G65" i="1"/>
  <c r="G64" i="1"/>
  <c r="G61" i="1"/>
  <c r="G60" i="1"/>
  <c r="G59" i="1"/>
  <c r="G56" i="1"/>
  <c r="G54" i="1"/>
  <c r="G51" i="1"/>
  <c r="G49" i="1"/>
  <c r="G45" i="1"/>
  <c r="G43" i="1"/>
  <c r="G40" i="1"/>
  <c r="G39" i="1"/>
  <c r="G38" i="1"/>
  <c r="G35" i="1"/>
  <c r="G34" i="1"/>
  <c r="G33" i="1"/>
  <c r="G24" i="1"/>
  <c r="G22" i="1"/>
  <c r="G29" i="1"/>
  <c r="G28" i="1"/>
  <c r="G27" i="1"/>
  <c r="G23" i="1"/>
  <c r="G18" i="1"/>
  <c r="G16" i="1"/>
  <c r="G12" i="1"/>
  <c r="G11" i="1"/>
  <c r="G10" i="1"/>
  <c r="G7" i="1"/>
  <c r="G6" i="1"/>
  <c r="G5" i="1"/>
  <c r="N7" i="1"/>
  <c r="N9" i="1"/>
  <c r="N12" i="1"/>
  <c r="N17" i="1"/>
  <c r="G71" i="1"/>
  <c r="G55" i="1"/>
  <c r="G50" i="1"/>
  <c r="G44" i="1"/>
  <c r="S128" i="4"/>
  <c r="S127" i="4"/>
  <c r="S126" i="4"/>
  <c r="S124" i="4"/>
  <c r="S123" i="4"/>
  <c r="S122" i="4"/>
  <c r="S121" i="4"/>
  <c r="S120" i="4"/>
  <c r="S118" i="4"/>
  <c r="S117" i="4"/>
  <c r="W116" i="4"/>
  <c r="S116" i="4"/>
  <c r="S115" i="4"/>
  <c r="S114" i="4"/>
  <c r="S113" i="4"/>
  <c r="S112" i="4"/>
  <c r="S111" i="4"/>
  <c r="G111" i="4"/>
  <c r="S110" i="4"/>
  <c r="G110" i="4"/>
  <c r="S108" i="4"/>
  <c r="G108" i="4"/>
  <c r="S107" i="4"/>
  <c r="G107" i="4"/>
  <c r="S106" i="4"/>
  <c r="G106" i="4"/>
  <c r="G105" i="4"/>
  <c r="S104" i="4"/>
  <c r="G104" i="4"/>
  <c r="S103" i="4"/>
  <c r="K103" i="4"/>
  <c r="S102" i="4"/>
  <c r="G102" i="4"/>
  <c r="S101" i="4"/>
  <c r="G101" i="4"/>
  <c r="G100" i="4"/>
  <c r="S99" i="4"/>
  <c r="G99" i="4"/>
  <c r="S98" i="4"/>
  <c r="G98" i="4"/>
  <c r="S97" i="4"/>
  <c r="G97" i="4"/>
  <c r="S96" i="4"/>
  <c r="G96" i="4"/>
  <c r="S95" i="4"/>
  <c r="G95" i="4"/>
  <c r="S94" i="4"/>
  <c r="G94" i="4"/>
  <c r="S93" i="4"/>
  <c r="S92" i="4"/>
  <c r="G92" i="4"/>
  <c r="S91" i="4"/>
  <c r="G91" i="4"/>
  <c r="G90" i="4"/>
  <c r="S88" i="4"/>
  <c r="G88" i="4"/>
  <c r="S87" i="4"/>
  <c r="G87" i="4"/>
  <c r="S86" i="4"/>
  <c r="G86" i="4"/>
  <c r="S85" i="4"/>
  <c r="G85" i="4"/>
  <c r="S84" i="4"/>
  <c r="S83" i="4"/>
  <c r="G83" i="4"/>
  <c r="S82" i="4"/>
  <c r="G82" i="4"/>
  <c r="G81" i="4"/>
  <c r="S80" i="4"/>
  <c r="G80" i="4"/>
  <c r="S79" i="4"/>
  <c r="G79" i="4"/>
  <c r="S78" i="4"/>
  <c r="G78" i="4"/>
  <c r="G77" i="4"/>
  <c r="S76" i="4"/>
  <c r="G76" i="4"/>
  <c r="S75" i="4"/>
  <c r="G75" i="4"/>
  <c r="S74" i="4"/>
  <c r="S73" i="4"/>
  <c r="S72" i="4"/>
  <c r="G72" i="4"/>
  <c r="G71" i="4"/>
  <c r="S70" i="4"/>
  <c r="G70" i="4"/>
  <c r="S69" i="4"/>
  <c r="G69" i="4"/>
  <c r="S68" i="4"/>
  <c r="G68" i="4"/>
  <c r="S67" i="4"/>
  <c r="G67" i="4"/>
  <c r="G66" i="4"/>
  <c r="S65" i="4"/>
  <c r="S64" i="4"/>
  <c r="G64" i="4"/>
  <c r="S63" i="4"/>
  <c r="G63" i="4"/>
  <c r="S62" i="4"/>
  <c r="G62" i="4"/>
  <c r="S61" i="4"/>
  <c r="G60" i="4"/>
  <c r="G59" i="4"/>
  <c r="S58" i="4"/>
  <c r="G58" i="4"/>
  <c r="S57" i="4"/>
  <c r="G57" i="4"/>
  <c r="S56" i="4"/>
  <c r="S55" i="4"/>
  <c r="G55" i="4"/>
  <c r="S54" i="4"/>
  <c r="G54" i="4"/>
  <c r="G53" i="4"/>
  <c r="S52" i="4"/>
  <c r="G52" i="4"/>
  <c r="S51" i="4"/>
  <c r="S50" i="4"/>
  <c r="G50" i="4"/>
  <c r="S49" i="4"/>
  <c r="G49" i="4"/>
  <c r="S48" i="4"/>
  <c r="G48" i="4"/>
  <c r="G47" i="4"/>
  <c r="S46" i="4"/>
  <c r="S45" i="4"/>
  <c r="S44" i="4"/>
  <c r="G44" i="4"/>
  <c r="S43" i="4"/>
  <c r="G43" i="4"/>
  <c r="S42" i="4"/>
  <c r="G42" i="4"/>
  <c r="G41" i="4"/>
  <c r="S39" i="4"/>
  <c r="G39" i="4"/>
  <c r="S38" i="4"/>
  <c r="G38" i="4"/>
  <c r="S37" i="4"/>
  <c r="G37" i="4"/>
  <c r="S36" i="4"/>
  <c r="G36" i="4"/>
  <c r="S35" i="4"/>
  <c r="G34" i="4"/>
  <c r="S33" i="4"/>
  <c r="G33" i="4"/>
  <c r="S32" i="4"/>
  <c r="G32" i="4"/>
  <c r="S31" i="4"/>
  <c r="G31" i="4"/>
  <c r="S30" i="4"/>
  <c r="S29" i="4"/>
  <c r="G28" i="4"/>
  <c r="G27" i="4"/>
  <c r="S26" i="4"/>
  <c r="G26" i="4"/>
  <c r="S25" i="4"/>
  <c r="G25" i="4"/>
  <c r="S24" i="4"/>
  <c r="S23" i="4"/>
  <c r="G23" i="4"/>
  <c r="S22" i="4"/>
  <c r="G22" i="4"/>
  <c r="G21" i="4"/>
  <c r="S20" i="4"/>
  <c r="G20" i="4"/>
  <c r="S19" i="4"/>
  <c r="S18" i="4"/>
  <c r="S17" i="4"/>
  <c r="G17" i="4"/>
  <c r="S16" i="4"/>
  <c r="G16" i="4"/>
  <c r="G15" i="4"/>
  <c r="S14" i="4"/>
  <c r="G14" i="4"/>
  <c r="S13" i="4"/>
  <c r="S12" i="4"/>
  <c r="G12" i="4"/>
  <c r="S11" i="4"/>
  <c r="G11" i="4"/>
  <c r="S10" i="4"/>
  <c r="G10" i="4"/>
  <c r="G9" i="4"/>
  <c r="S8" i="4"/>
  <c r="S7" i="4"/>
  <c r="G7" i="4"/>
  <c r="S6" i="4"/>
  <c r="G6" i="4"/>
  <c r="S5" i="4"/>
  <c r="G5" i="4"/>
  <c r="S4" i="4"/>
  <c r="G4" i="4"/>
  <c r="G112" i="3"/>
  <c r="S111" i="3"/>
  <c r="G111" i="3"/>
  <c r="S110" i="3"/>
  <c r="J110" i="3"/>
  <c r="G110" i="3"/>
  <c r="S108" i="3"/>
  <c r="G108" i="3"/>
  <c r="S107" i="3"/>
  <c r="J107" i="3"/>
  <c r="G107" i="3"/>
  <c r="S106" i="3"/>
  <c r="J106" i="3"/>
  <c r="G106" i="3"/>
  <c r="S105" i="3"/>
  <c r="J105" i="3"/>
  <c r="G105" i="3"/>
  <c r="S104" i="3"/>
  <c r="J104" i="3"/>
  <c r="G104" i="3"/>
  <c r="W103" i="3"/>
  <c r="J103" i="3"/>
  <c r="S102" i="3"/>
  <c r="J102" i="3"/>
  <c r="G102" i="3"/>
  <c r="S101" i="3"/>
  <c r="G101" i="3"/>
  <c r="S100" i="3"/>
  <c r="G100" i="3"/>
  <c r="S99" i="3"/>
  <c r="J99" i="3"/>
  <c r="G99" i="3"/>
  <c r="S98" i="3"/>
  <c r="J98" i="3"/>
  <c r="G98" i="3"/>
  <c r="S97" i="3"/>
  <c r="J97" i="3"/>
  <c r="G97" i="3"/>
  <c r="S96" i="3"/>
  <c r="J96" i="3"/>
  <c r="G96" i="3"/>
  <c r="S95" i="3"/>
  <c r="J95" i="3"/>
  <c r="G95" i="3"/>
  <c r="S94" i="3"/>
  <c r="J94" i="3"/>
  <c r="G94" i="3"/>
  <c r="J93" i="3"/>
  <c r="S92" i="3"/>
  <c r="J92" i="3"/>
  <c r="G92" i="3"/>
  <c r="S91" i="3"/>
  <c r="J91" i="3"/>
  <c r="G91" i="3"/>
  <c r="S90" i="3"/>
  <c r="J90" i="3"/>
  <c r="G90" i="3"/>
  <c r="J89" i="3"/>
  <c r="S88" i="3"/>
  <c r="J88" i="3"/>
  <c r="G88" i="3"/>
  <c r="S87" i="3"/>
  <c r="J87" i="3"/>
  <c r="G87" i="3"/>
  <c r="S86" i="3"/>
  <c r="J86" i="3"/>
  <c r="G86" i="3"/>
  <c r="S85" i="3"/>
  <c r="G85" i="3"/>
  <c r="S83" i="3"/>
  <c r="S82" i="3"/>
  <c r="G82" i="3"/>
  <c r="S81" i="3"/>
  <c r="G81" i="3"/>
  <c r="S80" i="3"/>
  <c r="G80" i="3"/>
  <c r="S79" i="3"/>
  <c r="G79" i="3"/>
  <c r="S78" i="3"/>
  <c r="G78" i="3"/>
  <c r="S77" i="3"/>
  <c r="G77" i="3"/>
  <c r="S76" i="3"/>
  <c r="G76" i="3"/>
  <c r="S75" i="3"/>
  <c r="G75" i="3"/>
  <c r="S72" i="3"/>
  <c r="G72" i="3"/>
  <c r="S71" i="3"/>
  <c r="G71" i="3"/>
  <c r="S70" i="3"/>
  <c r="G70" i="3"/>
  <c r="S69" i="3"/>
  <c r="G69" i="3"/>
  <c r="S68" i="3"/>
  <c r="G68" i="3"/>
  <c r="S67" i="3"/>
  <c r="G67" i="3"/>
  <c r="S66" i="3"/>
  <c r="G66" i="3"/>
  <c r="S64" i="3"/>
  <c r="G64" i="3"/>
  <c r="S63" i="3"/>
  <c r="G63" i="3"/>
  <c r="S62" i="3"/>
  <c r="G62" i="3"/>
  <c r="S60" i="3"/>
  <c r="G60" i="3"/>
  <c r="S59" i="3"/>
  <c r="G59" i="3"/>
  <c r="S58" i="3"/>
  <c r="G58" i="3"/>
  <c r="S57" i="3"/>
  <c r="G57" i="3"/>
  <c r="S55" i="3"/>
  <c r="G55" i="3"/>
  <c r="S54" i="3"/>
  <c r="G54" i="3"/>
  <c r="S53" i="3"/>
  <c r="G53" i="3"/>
  <c r="S52" i="3"/>
  <c r="G52" i="3"/>
  <c r="S50" i="3"/>
  <c r="G50" i="3"/>
  <c r="S49" i="3"/>
  <c r="G49" i="3"/>
  <c r="S48" i="3"/>
  <c r="G48" i="3"/>
  <c r="S47" i="3"/>
  <c r="G47" i="3"/>
  <c r="S44" i="3"/>
  <c r="G44" i="3"/>
  <c r="S43" i="3"/>
  <c r="G43" i="3"/>
  <c r="S42" i="3"/>
  <c r="G42" i="3"/>
  <c r="S41" i="3"/>
  <c r="G41" i="3"/>
  <c r="S39" i="3"/>
  <c r="G39" i="3"/>
  <c r="S38" i="3"/>
  <c r="G38" i="3"/>
  <c r="S37" i="3"/>
  <c r="G37" i="3"/>
  <c r="S36" i="3"/>
  <c r="G36" i="3"/>
  <c r="S34" i="3"/>
  <c r="G34" i="3"/>
  <c r="S33" i="3"/>
  <c r="G33" i="3"/>
  <c r="S32" i="3"/>
  <c r="G32" i="3"/>
  <c r="S31" i="3"/>
  <c r="G31" i="3"/>
  <c r="S28" i="3"/>
  <c r="G28" i="3"/>
  <c r="S27" i="3"/>
  <c r="G27" i="3"/>
  <c r="S26" i="3"/>
  <c r="G26" i="3"/>
  <c r="S25" i="3"/>
  <c r="G25" i="3"/>
  <c r="S23" i="3"/>
  <c r="G23" i="3"/>
  <c r="S22" i="3"/>
  <c r="G22" i="3"/>
  <c r="S21" i="3"/>
  <c r="G21" i="3"/>
  <c r="S20" i="3"/>
  <c r="G20" i="3"/>
  <c r="S17" i="3"/>
  <c r="G17" i="3"/>
  <c r="S16" i="3"/>
  <c r="G16" i="3"/>
  <c r="S15" i="3"/>
  <c r="G15" i="3"/>
  <c r="S14" i="3"/>
  <c r="G14" i="3"/>
  <c r="S12" i="3"/>
  <c r="G12" i="3"/>
  <c r="S11" i="3"/>
  <c r="G11" i="3"/>
  <c r="S10" i="3"/>
  <c r="G10" i="3"/>
  <c r="S9" i="3"/>
  <c r="G9" i="3"/>
  <c r="S7" i="3"/>
  <c r="G7" i="3"/>
  <c r="S6" i="3"/>
  <c r="G6" i="3"/>
  <c r="S5" i="3"/>
  <c r="G5" i="3"/>
  <c r="S4" i="3"/>
  <c r="G4" i="3"/>
  <c r="J100" i="3" l="1"/>
  <c r="J108" i="3"/>
  <c r="G72" i="1"/>
  <c r="N38" i="1" l="1"/>
  <c r="N37" i="1"/>
  <c r="N32" i="1"/>
  <c r="N30" i="1"/>
  <c r="N26" i="1"/>
  <c r="G17" i="1" l="1"/>
</calcChain>
</file>

<file path=xl/sharedStrings.xml><?xml version="1.0" encoding="utf-8"?>
<sst xmlns="http://schemas.openxmlformats.org/spreadsheetml/2006/main" count="2022" uniqueCount="197">
  <si>
    <t>問１</t>
    <rPh sb="0" eb="1">
      <t>トイ</t>
    </rPh>
    <phoneticPr fontId="2"/>
  </si>
  <si>
    <t>（１）</t>
    <phoneticPr fontId="2"/>
  </si>
  <si>
    <t>できた</t>
    <phoneticPr fontId="2"/>
  </si>
  <si>
    <t>人</t>
    <rPh sb="0" eb="1">
      <t>ヒト</t>
    </rPh>
    <phoneticPr fontId="2"/>
  </si>
  <si>
    <t>できなかった</t>
    <phoneticPr fontId="2"/>
  </si>
  <si>
    <t>どちらともいえない</t>
    <phoneticPr fontId="2"/>
  </si>
  <si>
    <t>未記入</t>
    <rPh sb="0" eb="3">
      <t>ミキニュウ</t>
    </rPh>
    <phoneticPr fontId="2"/>
  </si>
  <si>
    <t>（２）</t>
    <phoneticPr fontId="2"/>
  </si>
  <si>
    <t>問２</t>
    <phoneticPr fontId="2"/>
  </si>
  <si>
    <t>思った</t>
    <rPh sb="0" eb="1">
      <t>オモ</t>
    </rPh>
    <phoneticPr fontId="2"/>
  </si>
  <si>
    <t>思わなかった</t>
    <rPh sb="0" eb="1">
      <t>オモ</t>
    </rPh>
    <phoneticPr fontId="2"/>
  </si>
  <si>
    <t>問３</t>
    <rPh sb="0" eb="1">
      <t>トイ</t>
    </rPh>
    <phoneticPr fontId="2"/>
  </si>
  <si>
    <t>生まれた</t>
    <rPh sb="0" eb="1">
      <t>ウ</t>
    </rPh>
    <phoneticPr fontId="2"/>
  </si>
  <si>
    <t>生まれなかった</t>
    <rPh sb="0" eb="1">
      <t>ウ</t>
    </rPh>
    <phoneticPr fontId="2"/>
  </si>
  <si>
    <t>問４</t>
    <phoneticPr fontId="2"/>
  </si>
  <si>
    <t>とれた</t>
    <phoneticPr fontId="2"/>
  </si>
  <si>
    <t>とれなかった</t>
    <phoneticPr fontId="2"/>
  </si>
  <si>
    <t>（３）</t>
    <phoneticPr fontId="2"/>
  </si>
  <si>
    <t>問５</t>
    <rPh sb="0" eb="1">
      <t>トイ</t>
    </rPh>
    <phoneticPr fontId="2"/>
  </si>
  <si>
    <t>問６</t>
    <rPh sb="0" eb="1">
      <t>トイ</t>
    </rPh>
    <phoneticPr fontId="2"/>
  </si>
  <si>
    <t>はい</t>
    <phoneticPr fontId="2"/>
  </si>
  <si>
    <t>いいえ</t>
    <phoneticPr fontId="2"/>
  </si>
  <si>
    <t>問７</t>
    <rPh sb="0" eb="1">
      <t>トイ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</si>
  <si>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</si>
  <si>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</si>
  <si>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</si>
  <si>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</si>
  <si>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</si>
  <si>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</si>
  <si>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問８</t>
    <rPh sb="0" eb="1">
      <t>トイ</t>
    </rPh>
    <phoneticPr fontId="2"/>
  </si>
  <si>
    <t>⑦</t>
    <phoneticPr fontId="2"/>
  </si>
  <si>
    <t>⑧</t>
    <phoneticPr fontId="2"/>
  </si>
  <si>
    <t>（４）</t>
    <phoneticPr fontId="2"/>
  </si>
  <si>
    <t>（５）</t>
    <phoneticPr fontId="2"/>
  </si>
  <si>
    <t>（６）</t>
    <phoneticPr fontId="2"/>
  </si>
  <si>
    <t>和歌山</t>
    <rPh sb="0" eb="3">
      <t>ワカヤマ</t>
    </rPh>
    <phoneticPr fontId="2"/>
  </si>
  <si>
    <t>大阪</t>
    <rPh sb="0" eb="2">
      <t>オオサカ</t>
    </rPh>
    <phoneticPr fontId="2"/>
  </si>
  <si>
    <t>とても楽しかった</t>
    <rPh sb="3" eb="4">
      <t>タノ</t>
    </rPh>
    <phoneticPr fontId="2"/>
  </si>
  <si>
    <t>楽しかった</t>
    <rPh sb="0" eb="1">
      <t>タノ</t>
    </rPh>
    <phoneticPr fontId="2"/>
  </si>
  <si>
    <t>あまり楽しくなかった</t>
    <rPh sb="3" eb="4">
      <t>タノ</t>
    </rPh>
    <phoneticPr fontId="2"/>
  </si>
  <si>
    <t>楽しくなかった</t>
    <rPh sb="0" eb="1">
      <t>タノ</t>
    </rPh>
    <phoneticPr fontId="2"/>
  </si>
  <si>
    <t>とてもよく分かった</t>
    <rPh sb="5" eb="6">
      <t>ワ</t>
    </rPh>
    <phoneticPr fontId="2"/>
  </si>
  <si>
    <t>分かった</t>
    <rPh sb="0" eb="1">
      <t>ワ</t>
    </rPh>
    <phoneticPr fontId="2"/>
  </si>
  <si>
    <t>あまり分からなかった</t>
    <rPh sb="3" eb="4">
      <t>ワ</t>
    </rPh>
    <phoneticPr fontId="2"/>
  </si>
  <si>
    <t>分からなかった</t>
    <rPh sb="0" eb="1">
      <t>ワ</t>
    </rPh>
    <phoneticPr fontId="2"/>
  </si>
  <si>
    <t>なった</t>
    <phoneticPr fontId="2"/>
  </si>
  <si>
    <t>あまりならなかった</t>
    <phoneticPr fontId="2"/>
  </si>
  <si>
    <t>ならなかった</t>
    <phoneticPr fontId="2"/>
  </si>
  <si>
    <t>どっちでもない</t>
    <phoneticPr fontId="2"/>
  </si>
  <si>
    <t>あまりできなかった</t>
    <phoneticPr fontId="2"/>
  </si>
  <si>
    <t>２１日大人</t>
    <rPh sb="2" eb="3">
      <t>ニチ</t>
    </rPh>
    <rPh sb="3" eb="5">
      <t>オトナ</t>
    </rPh>
    <phoneticPr fontId="2"/>
  </si>
  <si>
    <t>※複数回答有</t>
  </si>
  <si>
    <t>京都</t>
    <rPh sb="0" eb="2">
      <t>キョウト</t>
    </rPh>
    <phoneticPr fontId="2"/>
  </si>
  <si>
    <t>和歌山県</t>
    <rPh sb="0" eb="4">
      <t>ワカヤマケン</t>
    </rPh>
    <phoneticPr fontId="2"/>
  </si>
  <si>
    <t>有田川</t>
    <rPh sb="0" eb="2">
      <t>アリダ</t>
    </rPh>
    <rPh sb="2" eb="3">
      <t>カワ</t>
    </rPh>
    <phoneticPr fontId="2"/>
  </si>
  <si>
    <t>岩出</t>
    <rPh sb="0" eb="2">
      <t>イワデ</t>
    </rPh>
    <phoneticPr fontId="2"/>
  </si>
  <si>
    <t>海南</t>
    <rPh sb="0" eb="2">
      <t>カイナン</t>
    </rPh>
    <phoneticPr fontId="2"/>
  </si>
  <si>
    <t>紀の川</t>
    <rPh sb="0" eb="1">
      <t>キ</t>
    </rPh>
    <rPh sb="2" eb="3">
      <t>カワ</t>
    </rPh>
    <phoneticPr fontId="2"/>
  </si>
  <si>
    <t>御坊</t>
    <rPh sb="0" eb="2">
      <t>ゴボウ</t>
    </rPh>
    <phoneticPr fontId="2"/>
  </si>
  <si>
    <t>白浜</t>
    <rPh sb="0" eb="2">
      <t>シラハマ</t>
    </rPh>
    <phoneticPr fontId="2"/>
  </si>
  <si>
    <t>田辺</t>
    <rPh sb="0" eb="2">
      <t>タナベ</t>
    </rPh>
    <phoneticPr fontId="2"/>
  </si>
  <si>
    <t>橋本市</t>
    <rPh sb="0" eb="2">
      <t>ハシモト</t>
    </rPh>
    <rPh sb="2" eb="3">
      <t>シ</t>
    </rPh>
    <phoneticPr fontId="2"/>
  </si>
  <si>
    <t>日高川</t>
    <rPh sb="0" eb="3">
      <t>ヒダカガワ</t>
    </rPh>
    <phoneticPr fontId="2"/>
  </si>
  <si>
    <t>広川</t>
    <rPh sb="0" eb="2">
      <t>ヒロカワ</t>
    </rPh>
    <phoneticPr fontId="2"/>
  </si>
  <si>
    <t>由良</t>
    <rPh sb="0" eb="2">
      <t>ユラ</t>
    </rPh>
    <phoneticPr fontId="2"/>
  </si>
  <si>
    <t>みなべ</t>
    <phoneticPr fontId="2"/>
  </si>
  <si>
    <t>和歌山市</t>
    <rPh sb="0" eb="4">
      <t>ワカヤマシ</t>
    </rPh>
    <phoneticPr fontId="2"/>
  </si>
  <si>
    <t>合計</t>
    <rPh sb="0" eb="2">
      <t>ゴウケイ</t>
    </rPh>
    <phoneticPr fontId="2"/>
  </si>
  <si>
    <t>大阪府</t>
    <rPh sb="0" eb="3">
      <t>オオサカフ</t>
    </rPh>
    <phoneticPr fontId="2"/>
  </si>
  <si>
    <t>和泉</t>
    <rPh sb="0" eb="2">
      <t>イズミ</t>
    </rPh>
    <phoneticPr fontId="2"/>
  </si>
  <si>
    <t>和泉佐野</t>
    <rPh sb="0" eb="2">
      <t>イズミ</t>
    </rPh>
    <rPh sb="2" eb="3">
      <t>タスク</t>
    </rPh>
    <rPh sb="3" eb="4">
      <t>ノ</t>
    </rPh>
    <phoneticPr fontId="2"/>
  </si>
  <si>
    <t>河内長野</t>
    <rPh sb="0" eb="2">
      <t>コウチ</t>
    </rPh>
    <rPh sb="2" eb="4">
      <t>ナガノ</t>
    </rPh>
    <phoneticPr fontId="2"/>
  </si>
  <si>
    <t>吹田</t>
    <rPh sb="0" eb="2">
      <t>フキタ</t>
    </rPh>
    <phoneticPr fontId="2"/>
  </si>
  <si>
    <t>松原市</t>
    <rPh sb="0" eb="2">
      <t>マツバラ</t>
    </rPh>
    <rPh sb="2" eb="3">
      <t>シ</t>
    </rPh>
    <phoneticPr fontId="2"/>
  </si>
  <si>
    <t>京都府</t>
    <rPh sb="0" eb="3">
      <t>キョウトフ</t>
    </rPh>
    <phoneticPr fontId="2"/>
  </si>
  <si>
    <t>京都市</t>
    <rPh sb="0" eb="3">
      <t>キョウトシ</t>
    </rPh>
    <phoneticPr fontId="2"/>
  </si>
  <si>
    <t>６９名</t>
    <rPh sb="2" eb="3">
      <t>メイ</t>
    </rPh>
    <phoneticPr fontId="2"/>
  </si>
  <si>
    <t>※複数回答有</t>
    <rPh sb="1" eb="6">
      <t>フクスウカイトウアリ</t>
    </rPh>
    <phoneticPr fontId="2"/>
  </si>
  <si>
    <t>内</t>
    <rPh sb="0" eb="1">
      <t>ウチ</t>
    </rPh>
    <phoneticPr fontId="2"/>
  </si>
  <si>
    <t>学校28名</t>
    <rPh sb="0" eb="2">
      <t>ガッコウ</t>
    </rPh>
    <rPh sb="4" eb="5">
      <t>メイ</t>
    </rPh>
    <phoneticPr fontId="2"/>
  </si>
  <si>
    <t>空欄5名</t>
    <rPh sb="0" eb="2">
      <t>クウラン</t>
    </rPh>
    <rPh sb="3" eb="4">
      <t>メイ</t>
    </rPh>
    <phoneticPr fontId="2"/>
  </si>
  <si>
    <t>学校5名</t>
    <rPh sb="0" eb="2">
      <t>ガッコウ</t>
    </rPh>
    <rPh sb="3" eb="4">
      <t>メイ</t>
    </rPh>
    <phoneticPr fontId="2"/>
  </si>
  <si>
    <t>たまたま1名</t>
    <rPh sb="5" eb="6">
      <t>メイ</t>
    </rPh>
    <phoneticPr fontId="2"/>
  </si>
  <si>
    <t>2回目1名</t>
    <rPh sb="1" eb="3">
      <t>カイメ</t>
    </rPh>
    <rPh sb="4" eb="5">
      <t>メイ</t>
    </rPh>
    <phoneticPr fontId="2"/>
  </si>
  <si>
    <t>８(6)</t>
    <phoneticPr fontId="2"/>
  </si>
  <si>
    <t>有田</t>
    <rPh sb="0" eb="2">
      <t>アリダ</t>
    </rPh>
    <phoneticPr fontId="2"/>
  </si>
  <si>
    <t>新宮</t>
    <rPh sb="0" eb="2">
      <t>シングウ</t>
    </rPh>
    <phoneticPr fontId="2"/>
  </si>
  <si>
    <t>橋本</t>
    <rPh sb="0" eb="2">
      <t>ハシモト</t>
    </rPh>
    <phoneticPr fontId="2"/>
  </si>
  <si>
    <t>日高</t>
    <rPh sb="0" eb="2">
      <t>ヒダカ</t>
    </rPh>
    <phoneticPr fontId="2"/>
  </si>
  <si>
    <t>8(６)</t>
    <phoneticPr fontId="2"/>
  </si>
  <si>
    <t>岸和田</t>
    <rPh sb="0" eb="3">
      <t>キシワダ</t>
    </rPh>
    <phoneticPr fontId="2"/>
  </si>
  <si>
    <t>貝塚</t>
    <rPh sb="0" eb="2">
      <t>カイヅカ</t>
    </rPh>
    <phoneticPr fontId="2"/>
  </si>
  <si>
    <t>東大阪</t>
    <rPh sb="0" eb="3">
      <t>ヒガシオオサカ</t>
    </rPh>
    <phoneticPr fontId="2"/>
  </si>
  <si>
    <t>枚方</t>
    <rPh sb="0" eb="2">
      <t>ヒラカタ</t>
    </rPh>
    <phoneticPr fontId="2"/>
  </si>
  <si>
    <t>市 未記入</t>
    <rPh sb="0" eb="1">
      <t>シ</t>
    </rPh>
    <rPh sb="2" eb="5">
      <t>ミキニュウ</t>
    </rPh>
    <phoneticPr fontId="2"/>
  </si>
  <si>
    <t>54名</t>
    <rPh sb="2" eb="3">
      <t>メイ</t>
    </rPh>
    <phoneticPr fontId="2"/>
  </si>
  <si>
    <t>51名</t>
    <rPh sb="2" eb="3">
      <t>メイ</t>
    </rPh>
    <phoneticPr fontId="2"/>
  </si>
  <si>
    <t>人2名</t>
    <rPh sb="0" eb="1">
      <t>ヒト</t>
    </rPh>
    <rPh sb="2" eb="3">
      <t>メイ</t>
    </rPh>
    <phoneticPr fontId="2"/>
  </si>
  <si>
    <t>学校31</t>
    <rPh sb="0" eb="2">
      <t>ガッコウ</t>
    </rPh>
    <phoneticPr fontId="2"/>
  </si>
  <si>
    <t>未記入６</t>
    <rPh sb="0" eb="3">
      <t>ミキニュウ</t>
    </rPh>
    <phoneticPr fontId="2"/>
  </si>
  <si>
    <t>学校４</t>
    <rPh sb="0" eb="2">
      <t>ガッコウ</t>
    </rPh>
    <phoneticPr fontId="2"/>
  </si>
  <si>
    <t>たまたま１</t>
    <phoneticPr fontId="2"/>
  </si>
  <si>
    <t>お父さん１</t>
    <rPh sb="1" eb="2">
      <t>トウ</t>
    </rPh>
    <phoneticPr fontId="2"/>
  </si>
  <si>
    <t>親１</t>
    <rPh sb="0" eb="1">
      <t>オヤ</t>
    </rPh>
    <phoneticPr fontId="2"/>
  </si>
  <si>
    <t>学校36</t>
    <rPh sb="0" eb="2">
      <t>ガッコウ</t>
    </rPh>
    <phoneticPr fontId="2"/>
  </si>
  <si>
    <t>空欄7</t>
    <rPh sb="0" eb="2">
      <t>クウラン</t>
    </rPh>
    <phoneticPr fontId="2"/>
  </si>
  <si>
    <t>御坊1</t>
    <rPh sb="0" eb="2">
      <t>ゴボウ</t>
    </rPh>
    <phoneticPr fontId="2"/>
  </si>
  <si>
    <t>内</t>
    <rPh sb="0" eb="1">
      <t>ウチ</t>
    </rPh>
    <phoneticPr fontId="2"/>
  </si>
  <si>
    <t>2回目１</t>
    <rPh sb="1" eb="3">
      <t>カイメ</t>
    </rPh>
    <phoneticPr fontId="2"/>
  </si>
  <si>
    <t>学校3</t>
    <rPh sb="0" eb="2">
      <t>ガッコウ</t>
    </rPh>
    <phoneticPr fontId="2"/>
  </si>
  <si>
    <t>空欄3</t>
    <rPh sb="0" eb="2">
      <t>クウラン</t>
    </rPh>
    <phoneticPr fontId="2"/>
  </si>
  <si>
    <t>人１</t>
    <rPh sb="0" eb="1">
      <t>ヒト</t>
    </rPh>
    <phoneticPr fontId="2"/>
  </si>
  <si>
    <t>22日大人</t>
    <rPh sb="2" eb="3">
      <t>ニチ</t>
    </rPh>
    <rPh sb="3" eb="5">
      <t>オトナ</t>
    </rPh>
    <phoneticPr fontId="2"/>
  </si>
  <si>
    <t>22日子供</t>
    <rPh sb="2" eb="3">
      <t>ニチ</t>
    </rPh>
    <rPh sb="3" eb="5">
      <t>コドモ</t>
    </rPh>
    <phoneticPr fontId="2"/>
  </si>
  <si>
    <t>うみの学校'2018 アンケート集計結果　21日（大人）</t>
    <rPh sb="3" eb="5">
      <t>ガッコウ</t>
    </rPh>
    <rPh sb="16" eb="18">
      <t>シュウケイ</t>
    </rPh>
    <rPh sb="18" eb="20">
      <t>ケッカ</t>
    </rPh>
    <rPh sb="23" eb="24">
      <t>ニチ</t>
    </rPh>
    <rPh sb="25" eb="27">
      <t>オトナ</t>
    </rPh>
    <phoneticPr fontId="2"/>
  </si>
  <si>
    <t>作成：桃尾</t>
    <rPh sb="0" eb="2">
      <t>サクセイ</t>
    </rPh>
    <rPh sb="3" eb="5">
      <t>モモオ</t>
    </rPh>
    <phoneticPr fontId="2"/>
  </si>
  <si>
    <t>「海を学ぼう」プログラムに参加した方にお尋ねします。</t>
  </si>
  <si>
    <t>マリンレジャーを通じて、海の楽しさと生物の多様性を知ることはできましたか。</t>
  </si>
  <si>
    <t>マリンレジャーを通じて、海の楽しさと生物の多様性を知ることはできましたか。</t>
    <phoneticPr fontId="2"/>
  </si>
  <si>
    <t>海の恵みに感謝し、そこで働く方々の理解を深めることはできましたか</t>
  </si>
  <si>
    <t>「海をきれいにしよう」プログラムに参加した方にお尋ねします。</t>
  </si>
  <si>
    <t>環境問題は一人ひとりの心がけで改善できるので、今後行動に移そうと思いましたか。</t>
  </si>
  <si>
    <t>「海を味わおう」プログラムに参加した方にお尋ねします。</t>
  </si>
  <si>
    <t>地域での独自の食文化を作り、食することで、地域を愛する心が生れましたか。</t>
  </si>
  <si>
    <t>海の恵みに感謝をすることはできましたか</t>
  </si>
  <si>
    <t>「海でスポーツをしよう」プログラムに参加した方にお尋ねします。</t>
  </si>
  <si>
    <t>親子のコミュニケーションはとれましたか</t>
  </si>
  <si>
    <t>海洋レジャーで働く方々の理解を深めることはできましたか</t>
  </si>
  <si>
    <t>「海でアートしよう」プログラムに参加した方にお尋ねします。</t>
  </si>
  <si>
    <t>海の楽しさと生物の多様性を知ることはできましたか</t>
  </si>
  <si>
    <t>由良町にまた来たいと思いますか？</t>
  </si>
  <si>
    <t>由良町の魅力は何だと思いますか？※複数回答あり</t>
    <rPh sb="17" eb="19">
      <t>フクスウ</t>
    </rPh>
    <rPh sb="19" eb="21">
      <t>カイトウ</t>
    </rPh>
    <phoneticPr fontId="2"/>
  </si>
  <si>
    <t>①海</t>
    <rPh sb="1" eb="2">
      <t>ウミ</t>
    </rPh>
    <phoneticPr fontId="2"/>
  </si>
  <si>
    <t>②風景</t>
    <rPh sb="1" eb="3">
      <t>フウケイ</t>
    </rPh>
    <phoneticPr fontId="2"/>
  </si>
  <si>
    <t>③海の幸</t>
    <rPh sb="1" eb="2">
      <t>ウミ</t>
    </rPh>
    <rPh sb="3" eb="4">
      <t>サチ</t>
    </rPh>
    <phoneticPr fontId="2"/>
  </si>
  <si>
    <t>④果物</t>
    <rPh sb="1" eb="3">
      <t>クダモノ</t>
    </rPh>
    <phoneticPr fontId="2"/>
  </si>
  <si>
    <t>⑤野菜</t>
    <rPh sb="1" eb="3">
      <t>ヤサイ</t>
    </rPh>
    <phoneticPr fontId="2"/>
  </si>
  <si>
    <t>⑥その他</t>
    <rPh sb="3" eb="4">
      <t>タ</t>
    </rPh>
    <phoneticPr fontId="2"/>
  </si>
  <si>
    <t>あなた自身についてうかがいます</t>
  </si>
  <si>
    <t>このイベントをどこで知りましたか？※複数回答あり</t>
    <rPh sb="18" eb="20">
      <t>フクスウ</t>
    </rPh>
    <rPh sb="20" eb="22">
      <t>カイトウ</t>
    </rPh>
    <phoneticPr fontId="2"/>
  </si>
  <si>
    <t>①ホームページ</t>
    <phoneticPr fontId="2"/>
  </si>
  <si>
    <t>②フェイスブック</t>
    <phoneticPr fontId="2"/>
  </si>
  <si>
    <t>③新聞</t>
    <rPh sb="1" eb="3">
      <t>シンブン</t>
    </rPh>
    <phoneticPr fontId="2"/>
  </si>
  <si>
    <t>④Peatix</t>
    <phoneticPr fontId="2"/>
  </si>
  <si>
    <t>⑤知人からの紹介</t>
    <rPh sb="1" eb="3">
      <t>チジン</t>
    </rPh>
    <rPh sb="6" eb="8">
      <t>ショウカイ</t>
    </rPh>
    <phoneticPr fontId="2"/>
  </si>
  <si>
    <t>⑥チラシ(場所：　　　)</t>
    <rPh sb="5" eb="7">
      <t>バショ</t>
    </rPh>
    <phoneticPr fontId="2"/>
  </si>
  <si>
    <t>⑦ポスター（場所：　　　）</t>
    <rPh sb="6" eb="8">
      <t>バショ</t>
    </rPh>
    <phoneticPr fontId="2"/>
  </si>
  <si>
    <t>⑧その他（　　　　　　）</t>
    <rPh sb="3" eb="4">
      <t>タ</t>
    </rPh>
    <phoneticPr fontId="2"/>
  </si>
  <si>
    <t>交通手段は何を利用しましたか？</t>
  </si>
  <si>
    <t>①車</t>
    <rPh sb="1" eb="2">
      <t>クルマ</t>
    </rPh>
    <phoneticPr fontId="2"/>
  </si>
  <si>
    <t>②電車</t>
    <rPh sb="1" eb="3">
      <t>デンシャ</t>
    </rPh>
    <phoneticPr fontId="2"/>
  </si>
  <si>
    <t>③その他（　　　　　　）</t>
    <rPh sb="3" eb="4">
      <t>タ</t>
    </rPh>
    <phoneticPr fontId="2"/>
  </si>
  <si>
    <t>性別</t>
    <rPh sb="0" eb="2">
      <t>セイベツ</t>
    </rPh>
    <phoneticPr fontId="2"/>
  </si>
  <si>
    <t>①男性</t>
    <rPh sb="1" eb="3">
      <t>ダンセイ</t>
    </rPh>
    <phoneticPr fontId="2"/>
  </si>
  <si>
    <t>②女性</t>
    <rPh sb="1" eb="3">
      <t>ジョセイ</t>
    </rPh>
    <phoneticPr fontId="2"/>
  </si>
  <si>
    <t>年齢</t>
    <rPh sb="0" eb="2">
      <t>ネンレイ</t>
    </rPh>
    <phoneticPr fontId="2"/>
  </si>
  <si>
    <t>①10歳未満</t>
    <rPh sb="3" eb="6">
      <t>サイミマン</t>
    </rPh>
    <phoneticPr fontId="2"/>
  </si>
  <si>
    <t>②10歳代</t>
    <rPh sb="3" eb="5">
      <t>サイダイ</t>
    </rPh>
    <phoneticPr fontId="2"/>
  </si>
  <si>
    <t>③20歳代</t>
    <rPh sb="3" eb="5">
      <t>サイダイ</t>
    </rPh>
    <phoneticPr fontId="2"/>
  </si>
  <si>
    <t>④30歳代</t>
    <rPh sb="3" eb="5">
      <t>サイダイ</t>
    </rPh>
    <phoneticPr fontId="2"/>
  </si>
  <si>
    <t>⑤40歳代</t>
    <rPh sb="3" eb="5">
      <t>サイダイ</t>
    </rPh>
    <phoneticPr fontId="2"/>
  </si>
  <si>
    <t>⑥50歳代</t>
    <rPh sb="3" eb="5">
      <t>サイダイ</t>
    </rPh>
    <phoneticPr fontId="2"/>
  </si>
  <si>
    <t>⑦60歳代</t>
    <rPh sb="3" eb="5">
      <t>サイダイ</t>
    </rPh>
    <phoneticPr fontId="2"/>
  </si>
  <si>
    <t>⑧70歳代</t>
    <rPh sb="3" eb="5">
      <t>サイダイ</t>
    </rPh>
    <phoneticPr fontId="2"/>
  </si>
  <si>
    <t>どなたと来られましたか？</t>
  </si>
  <si>
    <t>お住まい</t>
    <rPh sb="1" eb="2">
      <t>ス</t>
    </rPh>
    <phoneticPr fontId="2"/>
  </si>
  <si>
    <t>８(6)お住まい（市町村）</t>
    <rPh sb="5" eb="6">
      <t>ス</t>
    </rPh>
    <rPh sb="9" eb="12">
      <t>シチョウソン</t>
    </rPh>
    <phoneticPr fontId="2"/>
  </si>
  <si>
    <t>①家族</t>
    <rPh sb="1" eb="3">
      <t>カゾク</t>
    </rPh>
    <phoneticPr fontId="2"/>
  </si>
  <si>
    <t>②友人</t>
    <rPh sb="1" eb="3">
      <t>ユウジン</t>
    </rPh>
    <phoneticPr fontId="2"/>
  </si>
  <si>
    <t>③ひとり</t>
    <phoneticPr fontId="2"/>
  </si>
  <si>
    <t>④その他</t>
    <rPh sb="3" eb="4">
      <t>タ</t>
    </rPh>
    <phoneticPr fontId="2"/>
  </si>
  <si>
    <t>うみの学校'2018 アンケート集計結果　22日（大人）</t>
    <rPh sb="3" eb="5">
      <t>ガッコウ</t>
    </rPh>
    <rPh sb="16" eb="18">
      <t>シュウケイ</t>
    </rPh>
    <rPh sb="18" eb="20">
      <t>ケッカ</t>
    </rPh>
    <rPh sb="23" eb="24">
      <t>ニチ</t>
    </rPh>
    <rPh sb="25" eb="27">
      <t>オトナ</t>
    </rPh>
    <phoneticPr fontId="2"/>
  </si>
  <si>
    <t>みなべ</t>
  </si>
  <si>
    <t>有効回答数：69名（一部、未回答あり）/回収率35%</t>
    <rPh sb="0" eb="2">
      <t>ユウコウ</t>
    </rPh>
    <rPh sb="2" eb="5">
      <t>カイトウスウ</t>
    </rPh>
    <rPh sb="8" eb="9">
      <t>メイ</t>
    </rPh>
    <rPh sb="10" eb="12">
      <t>イチブ</t>
    </rPh>
    <rPh sb="13" eb="16">
      <t>ミカイトウ</t>
    </rPh>
    <rPh sb="20" eb="22">
      <t>カイシュウ</t>
    </rPh>
    <rPh sb="22" eb="23">
      <t>リツ</t>
    </rPh>
    <phoneticPr fontId="2"/>
  </si>
  <si>
    <t>有効回答数：51名（一部、未回答あり）/回収率29%</t>
    <rPh sb="0" eb="2">
      <t>ユウコウ</t>
    </rPh>
    <rPh sb="2" eb="5">
      <t>カイトウスウ</t>
    </rPh>
    <rPh sb="8" eb="9">
      <t>メイ</t>
    </rPh>
    <rPh sb="10" eb="12">
      <t>イチブ</t>
    </rPh>
    <rPh sb="13" eb="16">
      <t>ミカイトウ</t>
    </rPh>
    <rPh sb="20" eb="23">
      <t>カイシュウリツ</t>
    </rPh>
    <phoneticPr fontId="2"/>
  </si>
  <si>
    <t>うみの学校'2018 アンケート集計結果　21日（子ども） データなし</t>
    <rPh sb="3" eb="5">
      <t>ガッコウ</t>
    </rPh>
    <rPh sb="16" eb="18">
      <t>シュウケイ</t>
    </rPh>
    <rPh sb="18" eb="20">
      <t>ケッカ</t>
    </rPh>
    <rPh sb="23" eb="24">
      <t>ニチ</t>
    </rPh>
    <rPh sb="25" eb="26">
      <t>コ</t>
    </rPh>
    <phoneticPr fontId="2"/>
  </si>
  <si>
    <t>うみの学校'2018 アンケート集計結果　22日（子ども）</t>
    <rPh sb="3" eb="5">
      <t>ガッコウ</t>
    </rPh>
    <rPh sb="16" eb="18">
      <t>シュウケイ</t>
    </rPh>
    <rPh sb="18" eb="20">
      <t>ケッカ</t>
    </rPh>
    <rPh sb="23" eb="24">
      <t>ニチ</t>
    </rPh>
    <rPh sb="25" eb="26">
      <t>コ</t>
    </rPh>
    <phoneticPr fontId="2"/>
  </si>
  <si>
    <t>有効回答数：54名（一部、未回答あり）/回収率53%</t>
    <rPh sb="0" eb="2">
      <t>ユウコウ</t>
    </rPh>
    <rPh sb="2" eb="5">
      <t>カイトウスウ</t>
    </rPh>
    <rPh sb="8" eb="9">
      <t>メイ</t>
    </rPh>
    <rPh sb="10" eb="12">
      <t>イチブ</t>
    </rPh>
    <rPh sb="13" eb="16">
      <t>ミカイトウ</t>
    </rPh>
    <rPh sb="20" eb="23">
      <t>カイシュウリツ</t>
    </rPh>
    <phoneticPr fontId="2"/>
  </si>
  <si>
    <t>マリンレジャーは楽しかったですか？</t>
  </si>
  <si>
    <t>海はいろいろな生き物がいることが分かりましたか？</t>
  </si>
  <si>
    <t>よく分かった</t>
    <rPh sb="2" eb="3">
      <t>ワ</t>
    </rPh>
    <phoneticPr fontId="2"/>
  </si>
  <si>
    <t>環境問題は自分の行動で良くなるということが分かりましたか？</t>
  </si>
  <si>
    <t>海の恵みに感謝し、そこで働く方々のお仕事がわかりましたか？</t>
  </si>
  <si>
    <t>地元の料理を作ったことで、地元が好きになりましたか？</t>
  </si>
  <si>
    <t>人</t>
    <rPh sb="0" eb="1">
      <t>ニン</t>
    </rPh>
    <phoneticPr fontId="2"/>
  </si>
  <si>
    <t>海でお仕事をしている方のお仕事内容は分かりましたか？</t>
  </si>
  <si>
    <t>親子でたくさん遊ぶことができましたか？</t>
  </si>
  <si>
    <t>たまたま１</t>
  </si>
  <si>
    <t>日高川</t>
    <rPh sb="0" eb="3">
      <t>ヒダカガワ</t>
    </rPh>
    <phoneticPr fontId="2"/>
  </si>
  <si>
    <t>広川</t>
    <rPh sb="0" eb="2">
      <t>ヒロガワ</t>
    </rPh>
    <phoneticPr fontId="2"/>
  </si>
  <si>
    <t>由良</t>
    <rPh sb="0" eb="2">
      <t>ユラ</t>
    </rPh>
    <phoneticPr fontId="2"/>
  </si>
  <si>
    <t>和歌山</t>
    <rPh sb="0" eb="3">
      <t>ワカヤマ</t>
    </rPh>
    <phoneticPr fontId="2"/>
  </si>
  <si>
    <t>市　未記入</t>
    <rPh sb="0" eb="1">
      <t>シ</t>
    </rPh>
    <rPh sb="2" eb="5">
      <t>ミキニュウ</t>
    </rPh>
    <phoneticPr fontId="2"/>
  </si>
  <si>
    <t>合計</t>
    <rPh sb="0" eb="2">
      <t>ゴウケイ</t>
    </rPh>
    <phoneticPr fontId="2"/>
  </si>
  <si>
    <t>大阪府</t>
    <rPh sb="0" eb="3">
      <t>オオサカフ</t>
    </rPh>
    <phoneticPr fontId="2"/>
  </si>
  <si>
    <t>有効回答数：81名（一部、未回答あり）/回収率53%</t>
    <rPh sb="0" eb="2">
      <t>ユウコウ</t>
    </rPh>
    <rPh sb="2" eb="5">
      <t>カイトウスウ</t>
    </rPh>
    <rPh sb="8" eb="9">
      <t>メイ</t>
    </rPh>
    <rPh sb="10" eb="12">
      <t>イチブ</t>
    </rPh>
    <rPh sb="13" eb="16">
      <t>ミカイトウ</t>
    </rPh>
    <rPh sb="20" eb="23">
      <t>カイシュウリツ</t>
    </rPh>
    <phoneticPr fontId="2"/>
  </si>
  <si>
    <t>人</t>
    <rPh sb="0" eb="1">
      <t>ヒト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</si>
</sst>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36"/>
      <color theme="1"/>
      <name val="游ゴシック"/>
      <family val="3"/>
      <charset val="128"/>
      <scheme val="minor"/>
    </font>
    <font>
      <sz val="48"/>
      <color theme="1"/>
      <name val="游ゴシック"/>
      <family val="3"/>
      <charset val="128"/>
      <scheme val="minor"/>
    </font>
    <font>
      <b/>
      <sz val="4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0.5"/>
      <color rgb="FF111111"/>
      <name val="游ゴシック"/>
      <family val="3"/>
      <charset val="128"/>
      <scheme val="minor"/>
    </font>
    <font>
      <b/>
      <sz val="10.5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quotePrefix="1" applyFont="1">
      <alignment vertical="center"/>
    </xf>
    <xf numFmtId="9" fontId="5" fillId="0" borderId="0" xfId="1" applyFont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top"/>
    </xf>
    <xf numFmtId="0" fontId="8" fillId="0" borderId="1" xfId="0" applyFont="1" applyBorder="1" applyAlignment="1">
      <alignment vertical="top"/>
    </xf>
    <xf numFmtId="0" fontId="7" fillId="0" borderId="0" xfId="0" applyFont="1">
      <alignment vertical="center"/>
    </xf>
    <xf numFmtId="9" fontId="8" fillId="0" borderId="1" xfId="1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10" fillId="0" borderId="2" xfId="0" applyFont="1" applyBorder="1">
      <alignment vertical="center"/>
    </xf>
    <xf numFmtId="0" fontId="8" fillId="0" borderId="3" xfId="0" quotePrefix="1" applyFont="1" applyBorder="1" applyAlignment="1">
      <alignment vertical="top"/>
    </xf>
    <xf numFmtId="0" fontId="8" fillId="0" borderId="4" xfId="0" quotePrefix="1" applyFont="1" applyBorder="1" applyAlignment="1">
      <alignment vertical="top"/>
    </xf>
    <xf numFmtId="0" fontId="10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8" fillId="0" borderId="5" xfId="0" applyFont="1" applyBorder="1" applyAlignment="1">
      <alignment vertical="top"/>
    </xf>
    <xf numFmtId="0" fontId="8" fillId="0" borderId="6" xfId="0" applyFont="1" applyBorder="1" applyAlignment="1">
      <alignment vertical="top"/>
    </xf>
    <xf numFmtId="0" fontId="8" fillId="0" borderId="7" xfId="0" applyFont="1" applyBorder="1" applyAlignment="1">
      <alignment vertical="top"/>
    </xf>
    <xf numFmtId="9" fontId="8" fillId="0" borderId="8" xfId="1" applyFont="1" applyBorder="1" applyAlignment="1">
      <alignment vertical="top"/>
    </xf>
    <xf numFmtId="0" fontId="8" fillId="0" borderId="9" xfId="0" applyFont="1" applyBorder="1" applyAlignment="1">
      <alignment vertical="top"/>
    </xf>
    <xf numFmtId="0" fontId="8" fillId="0" borderId="10" xfId="0" applyFont="1" applyBorder="1" applyAlignment="1">
      <alignment vertical="top"/>
    </xf>
    <xf numFmtId="9" fontId="8" fillId="0" borderId="11" xfId="1" applyFont="1" applyBorder="1" applyAlignment="1">
      <alignment vertical="top"/>
    </xf>
    <xf numFmtId="0" fontId="10" fillId="0" borderId="3" xfId="0" applyFont="1" applyBorder="1">
      <alignment vertical="center"/>
    </xf>
    <xf numFmtId="0" fontId="8" fillId="0" borderId="3" xfId="0" applyFont="1" applyBorder="1" applyAlignment="1">
      <alignment vertical="top"/>
    </xf>
    <xf numFmtId="9" fontId="8" fillId="0" borderId="3" xfId="1" applyFont="1" applyBorder="1" applyAlignment="1">
      <alignment vertical="top"/>
    </xf>
    <xf numFmtId="0" fontId="8" fillId="0" borderId="12" xfId="0" quotePrefix="1" applyFont="1" applyBorder="1" applyAlignment="1">
      <alignment vertical="top"/>
    </xf>
    <xf numFmtId="0" fontId="10" fillId="0" borderId="12" xfId="0" applyFont="1" applyBorder="1">
      <alignment vertical="center"/>
    </xf>
    <xf numFmtId="0" fontId="8" fillId="0" borderId="12" xfId="0" applyFont="1" applyBorder="1" applyAlignment="1">
      <alignment vertical="top"/>
    </xf>
    <xf numFmtId="9" fontId="8" fillId="0" borderId="12" xfId="1" applyFont="1" applyBorder="1" applyAlignment="1">
      <alignment vertical="top"/>
    </xf>
    <xf numFmtId="0" fontId="10" fillId="0" borderId="5" xfId="0" applyFont="1" applyBorder="1">
      <alignment vertical="center"/>
    </xf>
    <xf numFmtId="9" fontId="8" fillId="0" borderId="6" xfId="1" applyFont="1" applyBorder="1" applyAlignment="1">
      <alignment vertical="top"/>
    </xf>
    <xf numFmtId="0" fontId="8" fillId="0" borderId="2" xfId="0" quotePrefix="1" applyFont="1" applyBorder="1" applyAlignment="1">
      <alignment vertical="top"/>
    </xf>
    <xf numFmtId="9" fontId="8" fillId="0" borderId="2" xfId="1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10" fillId="0" borderId="3" xfId="0" applyFont="1" applyBorder="1" applyAlignment="1">
      <alignment vertical="center"/>
    </xf>
    <xf numFmtId="0" fontId="12" fillId="0" borderId="5" xfId="0" applyFont="1" applyBorder="1">
      <alignment vertical="center"/>
    </xf>
    <xf numFmtId="0" fontId="13" fillId="0" borderId="5" xfId="0" applyFont="1" applyBorder="1">
      <alignment vertical="center"/>
    </xf>
    <xf numFmtId="0" fontId="8" fillId="0" borderId="7" xfId="0" quotePrefix="1" applyFont="1" applyBorder="1" applyAlignment="1">
      <alignment vertical="top"/>
    </xf>
    <xf numFmtId="0" fontId="9" fillId="0" borderId="5" xfId="0" applyFont="1" applyBorder="1" applyAlignment="1">
      <alignment vertical="top"/>
    </xf>
    <xf numFmtId="0" fontId="8" fillId="0" borderId="0" xfId="0" applyFont="1" applyAlignment="1">
      <alignment horizontal="right" vertical="top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9" fontId="8" fillId="2" borderId="8" xfId="1" applyFont="1" applyFill="1" applyBorder="1" applyAlignment="1">
      <alignment vertical="top"/>
    </xf>
    <xf numFmtId="9" fontId="8" fillId="3" borderId="8" xfId="1" applyFont="1" applyFill="1" applyBorder="1" applyAlignment="1">
      <alignment vertical="top"/>
    </xf>
    <xf numFmtId="9" fontId="8" fillId="0" borderId="8" xfId="1" applyFont="1" applyFill="1" applyBorder="1" applyAlignment="1">
      <alignment vertical="top"/>
    </xf>
    <xf numFmtId="0" fontId="9" fillId="0" borderId="15" xfId="0" applyFont="1" applyBorder="1" applyAlignment="1">
      <alignment vertical="top"/>
    </xf>
    <xf numFmtId="0" fontId="8" fillId="0" borderId="16" xfId="0" applyFont="1" applyBorder="1" applyAlignment="1">
      <alignment vertical="top"/>
    </xf>
    <xf numFmtId="0" fontId="9" fillId="0" borderId="13" xfId="0" applyFont="1" applyBorder="1">
      <alignment vertical="center"/>
    </xf>
    <xf numFmtId="0" fontId="0" fillId="0" borderId="14" xfId="0" applyBorder="1">
      <alignment vertical="center"/>
    </xf>
    <xf numFmtId="0" fontId="9" fillId="0" borderId="4" xfId="0" applyFont="1" applyBorder="1">
      <alignment vertical="center"/>
    </xf>
    <xf numFmtId="0" fontId="0" fillId="0" borderId="6" xfId="0" applyBorder="1">
      <alignment vertical="center"/>
    </xf>
    <xf numFmtId="0" fontId="14" fillId="0" borderId="0" xfId="0" applyFont="1">
      <alignment vertical="center"/>
    </xf>
    <xf numFmtId="0" fontId="10" fillId="0" borderId="6" xfId="0" applyFont="1" applyBorder="1" applyAlignment="1">
      <alignment vertical="center"/>
    </xf>
    <xf numFmtId="9" fontId="8" fillId="2" borderId="6" xfId="1" applyFont="1" applyFill="1" applyBorder="1" applyAlignment="1">
      <alignment vertical="top"/>
    </xf>
    <xf numFmtId="9" fontId="8" fillId="2" borderId="1" xfId="1" applyFont="1" applyFill="1" applyBorder="1" applyAlignment="1">
      <alignment vertical="top"/>
    </xf>
    <xf numFmtId="0" fontId="5" fillId="2" borderId="0" xfId="0" quotePrefix="1" applyFont="1" applyFill="1">
      <alignment vertical="center"/>
    </xf>
    <xf numFmtId="0" fontId="5" fillId="2" borderId="0" xfId="0" applyFont="1" applyFill="1">
      <alignment vertical="center"/>
    </xf>
    <xf numFmtId="9" fontId="5" fillId="2" borderId="0" xfId="1" applyFont="1" applyFill="1">
      <alignment vertical="center"/>
    </xf>
    <xf numFmtId="0" fontId="5" fillId="2" borderId="1" xfId="0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8" fillId="4" borderId="4" xfId="0" quotePrefix="1" applyFont="1" applyFill="1" applyBorder="1" applyAlignment="1">
      <alignment vertical="top"/>
    </xf>
    <xf numFmtId="0" fontId="10" fillId="4" borderId="5" xfId="0" applyFont="1" applyFill="1" applyBorder="1" applyAlignment="1">
      <alignment vertical="center"/>
    </xf>
    <xf numFmtId="0" fontId="10" fillId="4" borderId="6" xfId="0" applyFont="1" applyFill="1" applyBorder="1" applyAlignment="1">
      <alignment vertical="center"/>
    </xf>
    <xf numFmtId="0" fontId="8" fillId="4" borderId="7" xfId="0" applyFont="1" applyFill="1" applyBorder="1" applyAlignment="1">
      <alignment vertical="top"/>
    </xf>
    <xf numFmtId="0" fontId="8" fillId="4" borderId="1" xfId="0" applyFont="1" applyFill="1" applyBorder="1" applyAlignment="1">
      <alignment vertical="top"/>
    </xf>
    <xf numFmtId="9" fontId="8" fillId="4" borderId="8" xfId="1" applyFont="1" applyFill="1" applyBorder="1" applyAlignment="1">
      <alignment vertical="top"/>
    </xf>
    <xf numFmtId="0" fontId="8" fillId="4" borderId="9" xfId="0" applyFont="1" applyFill="1" applyBorder="1" applyAlignment="1">
      <alignment vertical="top"/>
    </xf>
    <xf numFmtId="0" fontId="8" fillId="4" borderId="10" xfId="0" applyFont="1" applyFill="1" applyBorder="1" applyAlignment="1">
      <alignment vertical="top"/>
    </xf>
    <xf numFmtId="9" fontId="8" fillId="4" borderId="11" xfId="1" applyFont="1" applyFill="1" applyBorder="1" applyAlignment="1">
      <alignment vertical="top"/>
    </xf>
    <xf numFmtId="0" fontId="0" fillId="0" borderId="1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8" fillId="0" borderId="7" xfId="0" applyFont="1" applyBorder="1">
      <alignment vertical="center"/>
    </xf>
    <xf numFmtId="0" fontId="9" fillId="0" borderId="0" xfId="0" applyFont="1" applyBorder="1">
      <alignment vertical="center"/>
    </xf>
    <xf numFmtId="0" fontId="0" fillId="0" borderId="0" xfId="0" applyBorder="1">
      <alignment vertical="center"/>
    </xf>
    <xf numFmtId="0" fontId="9" fillId="0" borderId="19" xfId="0" applyFont="1" applyBorder="1">
      <alignment vertical="center"/>
    </xf>
    <xf numFmtId="0" fontId="0" fillId="0" borderId="20" xfId="0" applyBorder="1">
      <alignment vertical="center"/>
    </xf>
    <xf numFmtId="0" fontId="9" fillId="0" borderId="3" xfId="0" applyFont="1" applyBorder="1">
      <alignment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8" fillId="0" borderId="17" xfId="0" applyFont="1" applyBorder="1" applyAlignment="1">
      <alignment vertical="top"/>
    </xf>
    <xf numFmtId="9" fontId="8" fillId="0" borderId="18" xfId="1" applyFont="1" applyBorder="1" applyAlignment="1">
      <alignment vertical="top"/>
    </xf>
    <xf numFmtId="0" fontId="5" fillId="0" borderId="10" xfId="0" applyFont="1" applyBorder="1">
      <alignment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top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88472-4ECC-4474-8A5D-2CE9A6BCA4A7}">
  <sheetPr>
    <pageSetUpPr fitToPage="1"/>
  </sheetPr>
  <dimension ref="A1:Z117"/>
  <sheetViews>
    <sheetView tabSelected="1" topLeftCell="A19" zoomScale="70" zoomScaleNormal="70" workbookViewId="0">
      <selection activeCell="B3" sqref="B3"/>
    </sheetView>
  </sheetViews>
  <sheetFormatPr baseColWidth="10" defaultColWidth="8.83203125" defaultRowHeight="20" customHeight="1"/>
  <cols>
    <col min="1" max="1" width="11" bestFit="1" customWidth="1"/>
    <col min="2" max="2" width="19.1640625" bestFit="1" customWidth="1"/>
    <col min="3" max="3" width="7.1640625" bestFit="1" customWidth="1"/>
    <col min="4" max="4" width="28.6640625" customWidth="1"/>
    <col min="5" max="5" width="3.5" bestFit="1" customWidth="1"/>
    <col min="6" max="6" width="3.33203125" bestFit="1" customWidth="1"/>
    <col min="7" max="7" width="6" bestFit="1" customWidth="1"/>
    <col min="8" max="8" width="3.33203125" bestFit="1" customWidth="1"/>
    <col min="9" max="9" width="7.1640625" bestFit="1" customWidth="1"/>
    <col min="10" max="10" width="47.1640625" bestFit="1" customWidth="1"/>
    <col min="11" max="11" width="10" customWidth="1"/>
    <col min="12" max="12" width="3.5" bestFit="1" customWidth="1"/>
    <col min="13" max="13" width="3.33203125" bestFit="1" customWidth="1"/>
    <col min="14" max="14" width="5" bestFit="1" customWidth="1"/>
    <col min="15" max="15" width="3.33203125" bestFit="1" customWidth="1"/>
    <col min="16" max="16" width="13.83203125" customWidth="1"/>
    <col min="17" max="17" width="8.1640625" bestFit="1" customWidth="1"/>
    <col min="18" max="22" width="28.6640625" customWidth="1"/>
    <col min="23" max="24" width="24.6640625" customWidth="1"/>
  </cols>
  <sheetData>
    <row r="1" spans="1:17" ht="20" customHeight="1">
      <c r="A1" s="11" t="s">
        <v>114</v>
      </c>
      <c r="B1" s="8"/>
      <c r="C1" s="8"/>
      <c r="D1" s="8"/>
      <c r="E1" s="91" t="s">
        <v>115</v>
      </c>
      <c r="F1" s="91"/>
      <c r="G1" s="91"/>
      <c r="H1" s="91"/>
      <c r="I1" s="91"/>
      <c r="J1" s="91"/>
    </row>
    <row r="2" spans="1:17" ht="20" customHeight="1">
      <c r="A2" s="9"/>
      <c r="B2" s="92" t="s">
        <v>173</v>
      </c>
      <c r="C2" s="92"/>
      <c r="D2" s="92"/>
      <c r="E2" s="92"/>
      <c r="F2" s="92"/>
      <c r="G2" s="92"/>
      <c r="H2" s="92"/>
      <c r="I2" s="92"/>
      <c r="J2" s="92"/>
      <c r="K2" s="3"/>
      <c r="L2" s="3"/>
      <c r="M2" s="3"/>
      <c r="N2" s="3"/>
    </row>
    <row r="3" spans="1:17" ht="20" customHeight="1" thickBot="1">
      <c r="A3" s="13" t="s">
        <v>0</v>
      </c>
      <c r="B3" s="14" t="s">
        <v>116</v>
      </c>
      <c r="C3" s="13"/>
      <c r="D3" s="13"/>
      <c r="E3" s="13"/>
      <c r="F3" s="13"/>
      <c r="G3" s="13"/>
      <c r="H3" s="9"/>
      <c r="I3" s="43"/>
      <c r="J3" s="43"/>
      <c r="K3" s="3"/>
      <c r="L3" s="3"/>
      <c r="M3" s="3"/>
      <c r="N3" s="3"/>
      <c r="O3" s="9"/>
      <c r="P3" s="9"/>
      <c r="Q3" s="9"/>
    </row>
    <row r="4" spans="1:17" ht="20" customHeight="1" thickBot="1">
      <c r="A4" s="16" t="s">
        <v>1</v>
      </c>
      <c r="B4" s="17" t="s">
        <v>118</v>
      </c>
      <c r="C4" s="18"/>
      <c r="D4" s="18"/>
      <c r="E4" s="19"/>
      <c r="F4" s="19"/>
      <c r="G4" s="20"/>
      <c r="H4" s="9"/>
      <c r="I4" s="13" t="s">
        <v>29</v>
      </c>
      <c r="J4" s="14" t="s">
        <v>138</v>
      </c>
      <c r="K4" s="13"/>
      <c r="L4" s="13"/>
      <c r="M4" s="13"/>
      <c r="N4" s="36"/>
      <c r="O4" s="9"/>
      <c r="P4" s="9"/>
      <c r="Q4" s="9"/>
    </row>
    <row r="5" spans="1:17" ht="20" customHeight="1">
      <c r="A5" s="21"/>
      <c r="B5" s="10" t="s">
        <v>2</v>
      </c>
      <c r="C5" s="10"/>
      <c r="D5" s="10"/>
      <c r="E5" s="10">
        <v>58</v>
      </c>
      <c r="F5" s="10" t="s">
        <v>3</v>
      </c>
      <c r="G5" s="22">
        <f>E5/67</f>
        <v>0.86567164179104472</v>
      </c>
      <c r="H5" s="9"/>
      <c r="I5" s="16" t="s">
        <v>1</v>
      </c>
      <c r="J5" s="40" t="s">
        <v>139</v>
      </c>
      <c r="K5" s="19"/>
      <c r="L5" s="19"/>
      <c r="M5" s="19"/>
      <c r="N5" s="34"/>
      <c r="O5" s="9"/>
      <c r="P5" s="9"/>
      <c r="Q5" s="9"/>
    </row>
    <row r="6" spans="1:17" ht="20" customHeight="1">
      <c r="A6" s="21"/>
      <c r="B6" s="10" t="s">
        <v>4</v>
      </c>
      <c r="C6" s="10"/>
      <c r="D6" s="10"/>
      <c r="E6" s="10">
        <v>2</v>
      </c>
      <c r="F6" s="10" t="s">
        <v>3</v>
      </c>
      <c r="G6" s="22">
        <f>E6/67</f>
        <v>2.9850746268656716E-2</v>
      </c>
      <c r="H6" s="9"/>
      <c r="I6" s="21"/>
      <c r="J6" s="10" t="s">
        <v>140</v>
      </c>
      <c r="K6" s="10"/>
      <c r="L6" s="10">
        <v>7</v>
      </c>
      <c r="M6" s="10" t="s">
        <v>3</v>
      </c>
      <c r="N6" s="22">
        <f t="shared" ref="N6:N13" si="0">L6/76</f>
        <v>9.2105263157894732E-2</v>
      </c>
      <c r="O6" s="9"/>
      <c r="P6" s="9"/>
      <c r="Q6" s="9"/>
    </row>
    <row r="7" spans="1:17" ht="20" customHeight="1">
      <c r="A7" s="21"/>
      <c r="B7" s="10" t="s">
        <v>5</v>
      </c>
      <c r="C7" s="10"/>
      <c r="D7" s="10"/>
      <c r="E7" s="10">
        <v>7</v>
      </c>
      <c r="F7" s="10" t="s">
        <v>3</v>
      </c>
      <c r="G7" s="22">
        <f>E7/67</f>
        <v>0.1044776119402985</v>
      </c>
      <c r="H7" s="9"/>
      <c r="I7" s="21"/>
      <c r="J7" s="10" t="s">
        <v>141</v>
      </c>
      <c r="K7" s="10"/>
      <c r="L7" s="10">
        <v>5</v>
      </c>
      <c r="M7" s="10" t="s">
        <v>3</v>
      </c>
      <c r="N7" s="22">
        <f t="shared" si="0"/>
        <v>6.5789473684210523E-2</v>
      </c>
      <c r="O7" s="9"/>
      <c r="P7" s="9"/>
      <c r="Q7" s="9"/>
    </row>
    <row r="8" spans="1:17" ht="20" customHeight="1" thickBot="1">
      <c r="A8" s="23"/>
      <c r="B8" s="24" t="s">
        <v>6</v>
      </c>
      <c r="C8" s="24"/>
      <c r="D8" s="24"/>
      <c r="E8" s="24">
        <v>2</v>
      </c>
      <c r="F8" s="24" t="s">
        <v>3</v>
      </c>
      <c r="G8" s="25"/>
      <c r="H8" s="9"/>
      <c r="I8" s="21"/>
      <c r="J8" s="10" t="s">
        <v>142</v>
      </c>
      <c r="K8" s="10"/>
      <c r="L8" s="10">
        <v>1</v>
      </c>
      <c r="M8" s="10" t="s">
        <v>3</v>
      </c>
      <c r="N8" s="22">
        <f t="shared" si="0"/>
        <v>1.3157894736842105E-2</v>
      </c>
      <c r="O8" s="9"/>
      <c r="P8" s="9"/>
      <c r="Q8" s="9"/>
    </row>
    <row r="9" spans="1:17" ht="20" customHeight="1">
      <c r="A9" s="16" t="s">
        <v>7</v>
      </c>
      <c r="B9" s="89" t="s">
        <v>119</v>
      </c>
      <c r="C9" s="89"/>
      <c r="D9" s="89"/>
      <c r="E9" s="89"/>
      <c r="F9" s="89"/>
      <c r="G9" s="90"/>
      <c r="H9" s="9"/>
      <c r="I9" s="21"/>
      <c r="J9" s="10" t="s">
        <v>143</v>
      </c>
      <c r="K9" s="10"/>
      <c r="L9" s="10">
        <v>0</v>
      </c>
      <c r="M9" s="10" t="s">
        <v>3</v>
      </c>
      <c r="N9" s="22">
        <f t="shared" si="0"/>
        <v>0</v>
      </c>
      <c r="O9" s="9"/>
      <c r="P9" s="9"/>
      <c r="Q9" s="9"/>
    </row>
    <row r="10" spans="1:17" ht="20" customHeight="1">
      <c r="A10" s="21"/>
      <c r="B10" s="10" t="s">
        <v>2</v>
      </c>
      <c r="C10" s="10"/>
      <c r="D10" s="10"/>
      <c r="E10" s="10">
        <v>40</v>
      </c>
      <c r="F10" s="10" t="s">
        <v>3</v>
      </c>
      <c r="G10" s="50">
        <f>E10/45</f>
        <v>0.88888888888888884</v>
      </c>
      <c r="H10" s="9"/>
      <c r="I10" s="41"/>
      <c r="J10" s="10" t="s">
        <v>144</v>
      </c>
      <c r="K10" s="10"/>
      <c r="L10" s="10">
        <v>11</v>
      </c>
      <c r="M10" s="10" t="s">
        <v>3</v>
      </c>
      <c r="N10" s="22">
        <f t="shared" si="0"/>
        <v>0.14473684210526316</v>
      </c>
      <c r="O10" s="9" t="s">
        <v>78</v>
      </c>
      <c r="P10" s="9" t="s">
        <v>104</v>
      </c>
      <c r="Q10" s="9" t="s">
        <v>106</v>
      </c>
    </row>
    <row r="11" spans="1:17" ht="20" customHeight="1">
      <c r="A11" s="21"/>
      <c r="B11" s="10" t="s">
        <v>4</v>
      </c>
      <c r="C11" s="10"/>
      <c r="D11" s="10"/>
      <c r="E11" s="10">
        <v>5</v>
      </c>
      <c r="F11" s="10" t="s">
        <v>3</v>
      </c>
      <c r="G11" s="22">
        <f>E11/45</f>
        <v>0.1111111111111111</v>
      </c>
      <c r="H11" s="9"/>
      <c r="I11" s="21"/>
      <c r="J11" s="10" t="s">
        <v>145</v>
      </c>
      <c r="K11" s="10"/>
      <c r="L11" s="10">
        <v>44</v>
      </c>
      <c r="M11" s="10" t="s">
        <v>3</v>
      </c>
      <c r="N11" s="22">
        <f t="shared" si="0"/>
        <v>0.57894736842105265</v>
      </c>
      <c r="O11" s="9"/>
      <c r="P11" s="9"/>
      <c r="Q11" s="9"/>
    </row>
    <row r="12" spans="1:17" ht="20" customHeight="1">
      <c r="A12" s="21"/>
      <c r="B12" s="10" t="s">
        <v>5</v>
      </c>
      <c r="C12" s="10"/>
      <c r="D12" s="10"/>
      <c r="E12" s="10">
        <v>0</v>
      </c>
      <c r="F12" s="10" t="s">
        <v>3</v>
      </c>
      <c r="G12" s="22">
        <f>E12/44</f>
        <v>0</v>
      </c>
      <c r="H12" s="9"/>
      <c r="I12" s="21"/>
      <c r="J12" s="10" t="s">
        <v>146</v>
      </c>
      <c r="K12" s="10"/>
      <c r="L12" s="10">
        <v>1</v>
      </c>
      <c r="M12" s="10" t="s">
        <v>3</v>
      </c>
      <c r="N12" s="22">
        <f t="shared" si="0"/>
        <v>1.3157894736842105E-2</v>
      </c>
      <c r="O12" s="9" t="s">
        <v>78</v>
      </c>
      <c r="P12" s="9" t="s">
        <v>109</v>
      </c>
      <c r="Q12" s="9" t="s">
        <v>108</v>
      </c>
    </row>
    <row r="13" spans="1:17" ht="20" customHeight="1" thickBot="1">
      <c r="A13" s="23"/>
      <c r="B13" s="24" t="s">
        <v>6</v>
      </c>
      <c r="C13" s="24"/>
      <c r="D13" s="24"/>
      <c r="E13" s="24">
        <v>24</v>
      </c>
      <c r="F13" s="24" t="s">
        <v>3</v>
      </c>
      <c r="G13" s="25"/>
      <c r="H13" s="9"/>
      <c r="I13" s="21"/>
      <c r="J13" s="10" t="s">
        <v>147</v>
      </c>
      <c r="K13" s="10"/>
      <c r="L13" s="10">
        <v>7</v>
      </c>
      <c r="M13" s="10" t="s">
        <v>3</v>
      </c>
      <c r="N13" s="22">
        <f t="shared" si="0"/>
        <v>9.2105263157894732E-2</v>
      </c>
      <c r="O13" s="9"/>
      <c r="P13" s="9"/>
      <c r="Q13" s="9"/>
    </row>
    <row r="14" spans="1:17" ht="20" customHeight="1" thickBot="1">
      <c r="A14" s="29" t="s">
        <v>8</v>
      </c>
      <c r="B14" s="30" t="s">
        <v>120</v>
      </c>
      <c r="C14" s="31"/>
      <c r="D14" s="31"/>
      <c r="E14" s="31"/>
      <c r="F14" s="31"/>
      <c r="G14" s="32"/>
      <c r="H14" s="9"/>
      <c r="I14" s="23"/>
      <c r="J14" s="24" t="s">
        <v>6</v>
      </c>
      <c r="K14" s="24"/>
      <c r="L14" s="24"/>
      <c r="M14" s="24"/>
      <c r="N14" s="25"/>
      <c r="O14" s="9"/>
      <c r="P14" s="51" t="s">
        <v>166</v>
      </c>
      <c r="Q14" s="52"/>
    </row>
    <row r="15" spans="1:17" ht="20" customHeight="1">
      <c r="A15" s="16" t="s">
        <v>1</v>
      </c>
      <c r="B15" s="33" t="s">
        <v>121</v>
      </c>
      <c r="C15" s="19"/>
      <c r="D15" s="19"/>
      <c r="E15" s="19"/>
      <c r="F15" s="19"/>
      <c r="G15" s="34"/>
      <c r="H15" s="9"/>
      <c r="I15" s="16" t="s">
        <v>7</v>
      </c>
      <c r="J15" s="39" t="s">
        <v>148</v>
      </c>
      <c r="K15" s="19"/>
      <c r="L15" s="19"/>
      <c r="M15" s="19"/>
      <c r="N15" s="34"/>
      <c r="O15" s="9"/>
      <c r="P15" s="55" t="s">
        <v>53</v>
      </c>
      <c r="Q15" s="56"/>
    </row>
    <row r="16" spans="1:17" ht="20" customHeight="1">
      <c r="A16" s="21"/>
      <c r="B16" s="10" t="s">
        <v>9</v>
      </c>
      <c r="C16" s="10"/>
      <c r="D16" s="10"/>
      <c r="E16" s="10">
        <v>42</v>
      </c>
      <c r="F16" s="10" t="s">
        <v>3</v>
      </c>
      <c r="G16" s="50">
        <f>E16/44</f>
        <v>0.95454545454545459</v>
      </c>
      <c r="H16" s="9"/>
      <c r="I16" s="21"/>
      <c r="J16" s="10" t="s">
        <v>149</v>
      </c>
      <c r="K16" s="10"/>
      <c r="L16" s="10">
        <v>52</v>
      </c>
      <c r="M16" s="10" t="s">
        <v>3</v>
      </c>
      <c r="N16" s="22">
        <f>L16/53</f>
        <v>0.98113207547169812</v>
      </c>
      <c r="O16" s="9"/>
      <c r="P16" s="44" t="s">
        <v>54</v>
      </c>
      <c r="Q16" s="45">
        <v>3</v>
      </c>
    </row>
    <row r="17" spans="1:17" ht="20" customHeight="1">
      <c r="A17" s="21"/>
      <c r="B17" s="10" t="s">
        <v>10</v>
      </c>
      <c r="C17" s="10"/>
      <c r="D17" s="10"/>
      <c r="E17" s="10">
        <v>0</v>
      </c>
      <c r="F17" s="10" t="s">
        <v>3</v>
      </c>
      <c r="G17" s="22">
        <f>E17/69</f>
        <v>0</v>
      </c>
      <c r="H17" s="9"/>
      <c r="I17" s="21"/>
      <c r="J17" s="10" t="s">
        <v>150</v>
      </c>
      <c r="K17" s="10"/>
      <c r="L17" s="10">
        <v>1</v>
      </c>
      <c r="M17" s="10" t="s">
        <v>3</v>
      </c>
      <c r="N17" s="22">
        <f>L17/53</f>
        <v>1.8867924528301886E-2</v>
      </c>
      <c r="O17" s="9"/>
      <c r="P17" s="44" t="s">
        <v>55</v>
      </c>
      <c r="Q17" s="45">
        <v>7</v>
      </c>
    </row>
    <row r="18" spans="1:17" ht="20" customHeight="1">
      <c r="A18" s="21"/>
      <c r="B18" s="10" t="s">
        <v>5</v>
      </c>
      <c r="C18" s="10"/>
      <c r="D18" s="10"/>
      <c r="E18" s="10">
        <v>2</v>
      </c>
      <c r="F18" s="10" t="s">
        <v>3</v>
      </c>
      <c r="G18" s="22">
        <f>E18/44</f>
        <v>4.5454545454545456E-2</v>
      </c>
      <c r="H18" s="9"/>
      <c r="I18" s="21"/>
      <c r="J18" s="10" t="s">
        <v>151</v>
      </c>
      <c r="K18" s="10"/>
      <c r="L18" s="10">
        <v>0</v>
      </c>
      <c r="M18" s="10" t="s">
        <v>3</v>
      </c>
      <c r="N18" s="22">
        <f>L18/49</f>
        <v>0</v>
      </c>
      <c r="O18" s="9"/>
      <c r="P18" s="44" t="s">
        <v>56</v>
      </c>
      <c r="Q18" s="45">
        <v>3</v>
      </c>
    </row>
    <row r="19" spans="1:17" ht="20" customHeight="1" thickBot="1">
      <c r="A19" s="23"/>
      <c r="B19" s="24" t="s">
        <v>6</v>
      </c>
      <c r="C19" s="24"/>
      <c r="D19" s="24"/>
      <c r="E19" s="24">
        <v>26</v>
      </c>
      <c r="F19" s="24" t="s">
        <v>3</v>
      </c>
      <c r="G19" s="25"/>
      <c r="H19" s="9"/>
      <c r="I19" s="23"/>
      <c r="J19" s="24" t="s">
        <v>6</v>
      </c>
      <c r="K19" s="24"/>
      <c r="L19" s="24">
        <v>16</v>
      </c>
      <c r="M19" s="24" t="s">
        <v>3</v>
      </c>
      <c r="N19" s="25"/>
      <c r="O19" s="9"/>
      <c r="P19" s="44" t="s">
        <v>57</v>
      </c>
      <c r="Q19" s="45">
        <v>5</v>
      </c>
    </row>
    <row r="20" spans="1:17" ht="20" customHeight="1">
      <c r="A20" s="27" t="s">
        <v>11</v>
      </c>
      <c r="B20" s="26" t="s">
        <v>122</v>
      </c>
      <c r="C20" s="27"/>
      <c r="D20" s="27"/>
      <c r="E20" s="27"/>
      <c r="F20" s="27"/>
      <c r="G20" s="28"/>
      <c r="H20" s="9"/>
      <c r="I20" s="16" t="s">
        <v>17</v>
      </c>
      <c r="J20" s="42" t="s">
        <v>152</v>
      </c>
      <c r="K20" s="19"/>
      <c r="L20" s="19"/>
      <c r="M20" s="19"/>
      <c r="N20" s="34"/>
      <c r="O20" s="9"/>
      <c r="P20" s="44" t="s">
        <v>58</v>
      </c>
      <c r="Q20" s="45">
        <v>4</v>
      </c>
    </row>
    <row r="21" spans="1:17" ht="20" customHeight="1" thickBot="1">
      <c r="A21" s="35" t="s">
        <v>1</v>
      </c>
      <c r="B21" s="14" t="s">
        <v>123</v>
      </c>
      <c r="C21" s="13"/>
      <c r="D21" s="13"/>
      <c r="E21" s="13"/>
      <c r="F21" s="13"/>
      <c r="G21" s="36"/>
      <c r="H21" s="9"/>
      <c r="I21" s="21"/>
      <c r="J21" s="10" t="s">
        <v>153</v>
      </c>
      <c r="K21" s="10"/>
      <c r="L21" s="10">
        <v>30</v>
      </c>
      <c r="M21" s="10" t="s">
        <v>3</v>
      </c>
      <c r="N21" s="22">
        <f>L21/67</f>
        <v>0.44776119402985076</v>
      </c>
      <c r="O21" s="9"/>
      <c r="P21" s="44" t="s">
        <v>59</v>
      </c>
      <c r="Q21" s="45">
        <v>2</v>
      </c>
    </row>
    <row r="22" spans="1:17" ht="20" customHeight="1">
      <c r="A22" s="37"/>
      <c r="B22" s="19" t="s">
        <v>12</v>
      </c>
      <c r="C22" s="19"/>
      <c r="D22" s="19"/>
      <c r="E22" s="19">
        <v>42</v>
      </c>
      <c r="F22" s="19" t="s">
        <v>3</v>
      </c>
      <c r="G22" s="34">
        <f>E22/46</f>
        <v>0.91304347826086951</v>
      </c>
      <c r="H22" s="9"/>
      <c r="I22" s="21"/>
      <c r="J22" s="10" t="s">
        <v>154</v>
      </c>
      <c r="K22" s="10"/>
      <c r="L22" s="10">
        <v>37</v>
      </c>
      <c r="M22" s="10" t="s">
        <v>3</v>
      </c>
      <c r="N22" s="22">
        <f>L22/67</f>
        <v>0.55223880597014929</v>
      </c>
      <c r="O22" s="9"/>
      <c r="P22" s="44" t="s">
        <v>60</v>
      </c>
      <c r="Q22" s="45">
        <v>2</v>
      </c>
    </row>
    <row r="23" spans="1:17" ht="20" customHeight="1" thickBot="1">
      <c r="A23" s="21"/>
      <c r="B23" s="10" t="s">
        <v>13</v>
      </c>
      <c r="C23" s="10"/>
      <c r="D23" s="10"/>
      <c r="E23" s="10">
        <v>0</v>
      </c>
      <c r="F23" s="10" t="s">
        <v>3</v>
      </c>
      <c r="G23" s="22">
        <f>E23/31</f>
        <v>0</v>
      </c>
      <c r="H23" s="9"/>
      <c r="I23" s="23"/>
      <c r="J23" s="24" t="s">
        <v>6</v>
      </c>
      <c r="K23" s="24"/>
      <c r="L23" s="24">
        <v>2</v>
      </c>
      <c r="M23" s="24" t="s">
        <v>3</v>
      </c>
      <c r="N23" s="25"/>
      <c r="O23" s="9"/>
      <c r="P23" s="44" t="s">
        <v>61</v>
      </c>
      <c r="Q23" s="45">
        <v>4</v>
      </c>
    </row>
    <row r="24" spans="1:17" ht="20" customHeight="1">
      <c r="A24" s="21"/>
      <c r="B24" s="10" t="s">
        <v>5</v>
      </c>
      <c r="C24" s="10"/>
      <c r="D24" s="10"/>
      <c r="E24" s="10">
        <v>4</v>
      </c>
      <c r="F24" s="10" t="s">
        <v>3</v>
      </c>
      <c r="G24" s="22">
        <f>E24/46</f>
        <v>8.6956521739130432E-2</v>
      </c>
      <c r="H24" s="9"/>
      <c r="I24" s="16" t="s">
        <v>32</v>
      </c>
      <c r="J24" s="42" t="s">
        <v>155</v>
      </c>
      <c r="K24" s="19"/>
      <c r="L24" s="19"/>
      <c r="M24" s="19"/>
      <c r="N24" s="34"/>
      <c r="O24" s="9"/>
      <c r="P24" s="44" t="s">
        <v>62</v>
      </c>
      <c r="Q24" s="45">
        <v>1</v>
      </c>
    </row>
    <row r="25" spans="1:17" ht="20" customHeight="1" thickBot="1">
      <c r="A25" s="23"/>
      <c r="B25" s="24" t="s">
        <v>6</v>
      </c>
      <c r="C25" s="24"/>
      <c r="D25" s="24"/>
      <c r="E25" s="24">
        <v>23</v>
      </c>
      <c r="F25" s="24" t="s">
        <v>3</v>
      </c>
      <c r="G25" s="25"/>
      <c r="H25" s="9"/>
      <c r="I25" s="21"/>
      <c r="J25" s="10" t="s">
        <v>156</v>
      </c>
      <c r="K25" s="10"/>
      <c r="L25" s="10">
        <v>0</v>
      </c>
      <c r="M25" s="10" t="s">
        <v>3</v>
      </c>
      <c r="N25" s="22">
        <f>L25/49</f>
        <v>0</v>
      </c>
      <c r="O25" s="9"/>
      <c r="P25" s="44" t="s">
        <v>63</v>
      </c>
      <c r="Q25" s="45">
        <v>1</v>
      </c>
    </row>
    <row r="26" spans="1:17" ht="20" customHeight="1">
      <c r="A26" s="15" t="s">
        <v>7</v>
      </c>
      <c r="B26" s="38" t="s">
        <v>124</v>
      </c>
      <c r="C26" s="38"/>
      <c r="D26" s="38"/>
      <c r="E26" s="38"/>
      <c r="F26" s="38"/>
      <c r="G26" s="38"/>
      <c r="H26" s="9"/>
      <c r="I26" s="21"/>
      <c r="J26" s="10" t="s">
        <v>157</v>
      </c>
      <c r="K26" s="10"/>
      <c r="L26" s="10">
        <v>0</v>
      </c>
      <c r="M26" s="10" t="s">
        <v>3</v>
      </c>
      <c r="N26" s="22">
        <f t="shared" ref="N26:N32" si="1">L26/69</f>
        <v>0</v>
      </c>
      <c r="O26" s="9"/>
      <c r="P26" s="44" t="s">
        <v>64</v>
      </c>
      <c r="Q26" s="45">
        <v>1</v>
      </c>
    </row>
    <row r="27" spans="1:17" ht="20" customHeight="1">
      <c r="A27" s="10"/>
      <c r="B27" s="10" t="s">
        <v>2</v>
      </c>
      <c r="C27" s="10"/>
      <c r="D27" s="10"/>
      <c r="E27" s="10">
        <v>42</v>
      </c>
      <c r="F27" s="10" t="s">
        <v>3</v>
      </c>
      <c r="G27" s="12">
        <f>E27/48</f>
        <v>0.875</v>
      </c>
      <c r="H27" s="9"/>
      <c r="I27" s="21"/>
      <c r="J27" s="10" t="s">
        <v>158</v>
      </c>
      <c r="K27" s="10"/>
      <c r="L27" s="10">
        <v>3</v>
      </c>
      <c r="M27" s="10" t="s">
        <v>3</v>
      </c>
      <c r="N27" s="22">
        <f>L27/69</f>
        <v>4.3478260869565216E-2</v>
      </c>
      <c r="O27" s="9"/>
      <c r="P27" s="44" t="s">
        <v>172</v>
      </c>
      <c r="Q27" s="45">
        <v>1</v>
      </c>
    </row>
    <row r="28" spans="1:17" ht="20" customHeight="1">
      <c r="A28" s="10"/>
      <c r="B28" s="10" t="s">
        <v>4</v>
      </c>
      <c r="C28" s="10"/>
      <c r="D28" s="10"/>
      <c r="E28" s="10">
        <v>0</v>
      </c>
      <c r="F28" s="10" t="s">
        <v>3</v>
      </c>
      <c r="G28" s="12">
        <f>E28/31</f>
        <v>0</v>
      </c>
      <c r="H28" s="9"/>
      <c r="I28" s="21"/>
      <c r="J28" s="10" t="s">
        <v>159</v>
      </c>
      <c r="K28" s="10"/>
      <c r="L28" s="10">
        <v>30</v>
      </c>
      <c r="M28" s="10" t="s">
        <v>3</v>
      </c>
      <c r="N28" s="22">
        <f>L28/69</f>
        <v>0.43478260869565216</v>
      </c>
      <c r="O28" s="9"/>
      <c r="P28" s="44" t="s">
        <v>66</v>
      </c>
      <c r="Q28" s="45">
        <v>18</v>
      </c>
    </row>
    <row r="29" spans="1:17" ht="20" customHeight="1">
      <c r="A29" s="10"/>
      <c r="B29" s="10" t="s">
        <v>5</v>
      </c>
      <c r="C29" s="10"/>
      <c r="D29" s="10"/>
      <c r="E29" s="10">
        <v>6</v>
      </c>
      <c r="F29" s="10" t="s">
        <v>3</v>
      </c>
      <c r="G29" s="12">
        <f>E29/48</f>
        <v>0.125</v>
      </c>
      <c r="H29" s="9"/>
      <c r="I29" s="21"/>
      <c r="J29" s="10" t="s">
        <v>160</v>
      </c>
      <c r="K29" s="10"/>
      <c r="L29" s="10">
        <v>26</v>
      </c>
      <c r="M29" s="10" t="s">
        <v>3</v>
      </c>
      <c r="N29" s="22">
        <f>L29/69</f>
        <v>0.37681159420289856</v>
      </c>
      <c r="O29" s="9"/>
      <c r="P29" s="44" t="s">
        <v>6</v>
      </c>
      <c r="Q29" s="45">
        <v>2</v>
      </c>
    </row>
    <row r="30" spans="1:17" ht="20" customHeight="1" thickBot="1">
      <c r="A30" s="10"/>
      <c r="B30" s="10" t="s">
        <v>6</v>
      </c>
      <c r="C30" s="10"/>
      <c r="D30" s="10"/>
      <c r="E30" s="10">
        <v>21</v>
      </c>
      <c r="F30" s="10" t="s">
        <v>3</v>
      </c>
      <c r="G30" s="12"/>
      <c r="H30" s="9"/>
      <c r="I30" s="21"/>
      <c r="J30" s="10" t="s">
        <v>161</v>
      </c>
      <c r="K30" s="10"/>
      <c r="L30" s="10">
        <v>2</v>
      </c>
      <c r="M30" s="10" t="s">
        <v>3</v>
      </c>
      <c r="N30" s="22">
        <f>L30/69</f>
        <v>2.8985507246376812E-2</v>
      </c>
      <c r="O30" s="9"/>
      <c r="P30" s="46" t="s">
        <v>67</v>
      </c>
      <c r="Q30" s="47">
        <v>54</v>
      </c>
    </row>
    <row r="31" spans="1:17" ht="20" customHeight="1" thickBot="1">
      <c r="A31" s="13" t="s">
        <v>14</v>
      </c>
      <c r="B31" s="14" t="s">
        <v>125</v>
      </c>
      <c r="C31" s="13"/>
      <c r="D31" s="13"/>
      <c r="E31" s="13"/>
      <c r="F31" s="13"/>
      <c r="G31" s="36"/>
      <c r="H31" s="9"/>
      <c r="I31" s="21"/>
      <c r="J31" s="10" t="s">
        <v>162</v>
      </c>
      <c r="K31" s="10"/>
      <c r="L31" s="10">
        <v>0</v>
      </c>
      <c r="M31" s="10" t="s">
        <v>3</v>
      </c>
      <c r="N31" s="22">
        <f>L31/49</f>
        <v>0</v>
      </c>
      <c r="O31" s="9"/>
      <c r="P31" s="55" t="s">
        <v>68</v>
      </c>
      <c r="Q31" s="56"/>
    </row>
    <row r="32" spans="1:17" ht="20" customHeight="1">
      <c r="A32" s="16" t="s">
        <v>1</v>
      </c>
      <c r="B32" s="89" t="s">
        <v>117</v>
      </c>
      <c r="C32" s="89"/>
      <c r="D32" s="89"/>
      <c r="E32" s="89"/>
      <c r="F32" s="89"/>
      <c r="G32" s="90"/>
      <c r="H32" s="9"/>
      <c r="I32" s="21"/>
      <c r="J32" s="10" t="s">
        <v>163</v>
      </c>
      <c r="K32" s="10"/>
      <c r="L32" s="10">
        <v>0</v>
      </c>
      <c r="M32" s="10" t="s">
        <v>3</v>
      </c>
      <c r="N32" s="22">
        <f t="shared" si="1"/>
        <v>0</v>
      </c>
      <c r="O32" s="9"/>
      <c r="P32" s="44" t="s">
        <v>69</v>
      </c>
      <c r="Q32" s="45">
        <v>4</v>
      </c>
    </row>
    <row r="33" spans="1:17" ht="20" customHeight="1" thickBot="1">
      <c r="A33" s="21"/>
      <c r="B33" s="10" t="s">
        <v>2</v>
      </c>
      <c r="C33" s="10"/>
      <c r="D33" s="10"/>
      <c r="E33" s="10">
        <v>44</v>
      </c>
      <c r="F33" s="10" t="s">
        <v>3</v>
      </c>
      <c r="G33" s="48">
        <f>E33/50</f>
        <v>0.88</v>
      </c>
      <c r="H33" s="9"/>
      <c r="I33" s="23"/>
      <c r="J33" s="24" t="s">
        <v>6</v>
      </c>
      <c r="K33" s="24"/>
      <c r="L33" s="24">
        <v>8</v>
      </c>
      <c r="M33" s="24" t="s">
        <v>3</v>
      </c>
      <c r="N33" s="25"/>
      <c r="O33" s="9"/>
      <c r="P33" s="44" t="s">
        <v>70</v>
      </c>
      <c r="Q33" s="45">
        <v>4</v>
      </c>
    </row>
    <row r="34" spans="1:17" ht="20" customHeight="1">
      <c r="A34" s="21"/>
      <c r="B34" s="10" t="s">
        <v>4</v>
      </c>
      <c r="C34" s="10"/>
      <c r="D34" s="10"/>
      <c r="E34" s="10">
        <v>1</v>
      </c>
      <c r="F34" s="10" t="s">
        <v>3</v>
      </c>
      <c r="G34" s="22">
        <f>E34/50</f>
        <v>0.02</v>
      </c>
      <c r="H34" s="9"/>
      <c r="I34" s="16" t="s">
        <v>33</v>
      </c>
      <c r="J34" s="39" t="s">
        <v>164</v>
      </c>
      <c r="K34" s="19"/>
      <c r="L34" s="19"/>
      <c r="M34" s="19"/>
      <c r="N34" s="34"/>
      <c r="O34" s="9"/>
      <c r="P34" s="44" t="s">
        <v>71</v>
      </c>
      <c r="Q34" s="45">
        <v>1</v>
      </c>
    </row>
    <row r="35" spans="1:17" ht="20" customHeight="1">
      <c r="A35" s="21"/>
      <c r="B35" s="10" t="s">
        <v>5</v>
      </c>
      <c r="C35" s="10"/>
      <c r="D35" s="10"/>
      <c r="E35" s="10">
        <v>5</v>
      </c>
      <c r="F35" s="10" t="s">
        <v>3</v>
      </c>
      <c r="G35" s="22">
        <f>E35/50</f>
        <v>0.1</v>
      </c>
      <c r="H35" s="9"/>
      <c r="I35" s="21"/>
      <c r="J35" s="10" t="s">
        <v>167</v>
      </c>
      <c r="K35" s="10"/>
      <c r="L35" s="10">
        <v>62</v>
      </c>
      <c r="M35" s="10" t="s">
        <v>3</v>
      </c>
      <c r="N35" s="22">
        <f>L35/68</f>
        <v>0.91176470588235292</v>
      </c>
      <c r="O35" s="9"/>
      <c r="P35" s="44" t="s">
        <v>72</v>
      </c>
      <c r="Q35" s="45">
        <v>2</v>
      </c>
    </row>
    <row r="36" spans="1:17" ht="20" customHeight="1" thickBot="1">
      <c r="A36" s="23"/>
      <c r="B36" s="24" t="s">
        <v>6</v>
      </c>
      <c r="C36" s="24"/>
      <c r="D36" s="24"/>
      <c r="E36" s="24">
        <v>19</v>
      </c>
      <c r="F36" s="24" t="s">
        <v>3</v>
      </c>
      <c r="G36" s="25"/>
      <c r="H36" s="9"/>
      <c r="I36" s="21"/>
      <c r="J36" s="10" t="s">
        <v>168</v>
      </c>
      <c r="K36" s="10"/>
      <c r="L36" s="10">
        <v>6</v>
      </c>
      <c r="M36" s="10" t="s">
        <v>3</v>
      </c>
      <c r="N36" s="22">
        <f>L36/68</f>
        <v>8.8235294117647065E-2</v>
      </c>
      <c r="O36" s="9"/>
      <c r="P36" s="44" t="s">
        <v>73</v>
      </c>
      <c r="Q36" s="45">
        <v>1</v>
      </c>
    </row>
    <row r="37" spans="1:17" ht="20" customHeight="1">
      <c r="A37" s="16" t="s">
        <v>7</v>
      </c>
      <c r="B37" s="33" t="s">
        <v>126</v>
      </c>
      <c r="C37" s="19"/>
      <c r="D37" s="19"/>
      <c r="E37" s="19"/>
      <c r="F37" s="19"/>
      <c r="G37" s="34"/>
      <c r="H37" s="9"/>
      <c r="I37" s="21"/>
      <c r="J37" s="10" t="s">
        <v>169</v>
      </c>
      <c r="K37" s="10"/>
      <c r="L37" s="10">
        <v>0</v>
      </c>
      <c r="M37" s="10" t="s">
        <v>3</v>
      </c>
      <c r="N37" s="22">
        <f>L37/69</f>
        <v>0</v>
      </c>
      <c r="O37" s="9"/>
      <c r="P37" s="44" t="s">
        <v>6</v>
      </c>
      <c r="Q37" s="45">
        <v>2</v>
      </c>
    </row>
    <row r="38" spans="1:17" ht="20" customHeight="1" thickBot="1">
      <c r="A38" s="21"/>
      <c r="B38" s="10" t="s">
        <v>15</v>
      </c>
      <c r="C38" s="10"/>
      <c r="D38" s="10"/>
      <c r="E38" s="10">
        <v>42</v>
      </c>
      <c r="F38" s="10" t="s">
        <v>3</v>
      </c>
      <c r="G38" s="22">
        <f>E38/44</f>
        <v>0.95454545454545459</v>
      </c>
      <c r="H38" s="9"/>
      <c r="I38" s="21"/>
      <c r="J38" s="10" t="s">
        <v>170</v>
      </c>
      <c r="K38" s="10"/>
      <c r="L38" s="10">
        <v>0</v>
      </c>
      <c r="M38" s="10" t="s">
        <v>3</v>
      </c>
      <c r="N38" s="22">
        <f>L38/69</f>
        <v>0</v>
      </c>
      <c r="O38" s="9"/>
      <c r="P38" s="46" t="s">
        <v>67</v>
      </c>
      <c r="Q38" s="47">
        <v>14</v>
      </c>
    </row>
    <row r="39" spans="1:17" ht="20" customHeight="1" thickBot="1">
      <c r="A39" s="21"/>
      <c r="B39" s="10" t="s">
        <v>16</v>
      </c>
      <c r="C39" s="10"/>
      <c r="D39" s="10"/>
      <c r="E39" s="10">
        <v>0</v>
      </c>
      <c r="F39" s="10" t="s">
        <v>3</v>
      </c>
      <c r="G39" s="22">
        <f>E39/29</f>
        <v>0</v>
      </c>
      <c r="H39" s="9"/>
      <c r="I39" s="23"/>
      <c r="J39" s="24" t="s">
        <v>6</v>
      </c>
      <c r="K39" s="24"/>
      <c r="L39" s="24">
        <v>1</v>
      </c>
      <c r="M39" s="24" t="s">
        <v>3</v>
      </c>
      <c r="N39" s="25"/>
      <c r="O39" s="9"/>
      <c r="P39" s="53" t="s">
        <v>74</v>
      </c>
      <c r="Q39" s="54"/>
    </row>
    <row r="40" spans="1:17" ht="20" customHeight="1">
      <c r="A40" s="21"/>
      <c r="B40" s="10" t="s">
        <v>5</v>
      </c>
      <c r="C40" s="10"/>
      <c r="D40" s="10"/>
      <c r="E40" s="10">
        <v>2</v>
      </c>
      <c r="F40" s="10" t="s">
        <v>3</v>
      </c>
      <c r="G40" s="22">
        <f>E40/44</f>
        <v>4.5454545454545456E-2</v>
      </c>
      <c r="H40" s="9"/>
      <c r="I40" s="16" t="s">
        <v>34</v>
      </c>
      <c r="J40" s="42" t="s">
        <v>165</v>
      </c>
      <c r="K40" s="19"/>
      <c r="L40" s="19"/>
      <c r="M40" s="19"/>
      <c r="N40" s="34"/>
      <c r="O40" s="9"/>
      <c r="P40" s="44" t="s">
        <v>75</v>
      </c>
      <c r="Q40" s="45">
        <v>1</v>
      </c>
    </row>
    <row r="41" spans="1:17" ht="20" customHeight="1" thickBot="1">
      <c r="A41" s="23"/>
      <c r="B41" s="24" t="s">
        <v>6</v>
      </c>
      <c r="C41" s="24"/>
      <c r="D41" s="24"/>
      <c r="E41" s="24">
        <v>25</v>
      </c>
      <c r="F41" s="24" t="s">
        <v>3</v>
      </c>
      <c r="G41" s="25"/>
      <c r="H41" s="9"/>
      <c r="I41" s="21"/>
      <c r="J41" s="10" t="s">
        <v>35</v>
      </c>
      <c r="K41" s="10"/>
      <c r="L41" s="10">
        <v>54</v>
      </c>
      <c r="M41" s="10" t="s">
        <v>3</v>
      </c>
      <c r="N41" s="22">
        <f>L41/68</f>
        <v>0.79411764705882348</v>
      </c>
      <c r="O41" s="9"/>
      <c r="P41" s="46" t="s">
        <v>67</v>
      </c>
      <c r="Q41" s="47">
        <v>1</v>
      </c>
    </row>
    <row r="42" spans="1:17" ht="20" customHeight="1">
      <c r="A42" s="16" t="s">
        <v>17</v>
      </c>
      <c r="B42" s="89" t="s">
        <v>127</v>
      </c>
      <c r="C42" s="89"/>
      <c r="D42" s="89"/>
      <c r="E42" s="89"/>
      <c r="F42" s="89"/>
      <c r="G42" s="90"/>
      <c r="H42" s="9"/>
      <c r="I42" s="21"/>
      <c r="J42" s="10" t="s">
        <v>36</v>
      </c>
      <c r="K42" s="10"/>
      <c r="L42" s="10">
        <v>14</v>
      </c>
      <c r="M42" s="10" t="s">
        <v>3</v>
      </c>
      <c r="N42" s="22">
        <f>L42/68</f>
        <v>0.20588235294117646</v>
      </c>
      <c r="O42" s="9"/>
      <c r="P42" s="9"/>
      <c r="Q42" s="9"/>
    </row>
    <row r="43" spans="1:17" ht="20" customHeight="1" thickBot="1">
      <c r="A43" s="21"/>
      <c r="B43" s="10" t="s">
        <v>2</v>
      </c>
      <c r="C43" s="10"/>
      <c r="D43" s="10"/>
      <c r="E43" s="10">
        <v>21</v>
      </c>
      <c r="F43" s="10" t="s">
        <v>3</v>
      </c>
      <c r="G43" s="48">
        <f>E43/27</f>
        <v>0.77777777777777779</v>
      </c>
      <c r="H43" s="9"/>
      <c r="I43" s="23"/>
      <c r="J43" s="24" t="s">
        <v>52</v>
      </c>
      <c r="K43" s="24"/>
      <c r="L43" s="24">
        <v>1</v>
      </c>
      <c r="M43" s="24"/>
      <c r="N43" s="25">
        <f>L43/69</f>
        <v>1.4492753623188406E-2</v>
      </c>
    </row>
    <row r="44" spans="1:17" ht="20" customHeight="1">
      <c r="A44" s="21"/>
      <c r="B44" s="10" t="s">
        <v>4</v>
      </c>
      <c r="C44" s="10"/>
      <c r="D44" s="10"/>
      <c r="E44" s="10">
        <v>0</v>
      </c>
      <c r="F44" s="10" t="s">
        <v>3</v>
      </c>
      <c r="G44" s="22">
        <f>E44/44</f>
        <v>0</v>
      </c>
      <c r="H44" s="9"/>
      <c r="I44" s="9"/>
      <c r="J44" s="9"/>
      <c r="K44" s="3"/>
      <c r="L44" s="3"/>
      <c r="M44" s="3"/>
      <c r="N44" s="3"/>
    </row>
    <row r="45" spans="1:17" ht="20" customHeight="1">
      <c r="A45" s="21"/>
      <c r="B45" s="10" t="s">
        <v>5</v>
      </c>
      <c r="C45" s="10"/>
      <c r="D45" s="10"/>
      <c r="E45" s="10">
        <v>6</v>
      </c>
      <c r="F45" s="10" t="s">
        <v>3</v>
      </c>
      <c r="G45" s="22">
        <f>E45/27</f>
        <v>0.22222222222222221</v>
      </c>
      <c r="H45" s="9"/>
      <c r="I45" s="9"/>
      <c r="J45" s="9"/>
      <c r="K45" s="3"/>
      <c r="L45" s="3"/>
      <c r="M45" s="3"/>
      <c r="N45" s="3"/>
    </row>
    <row r="46" spans="1:17" ht="20" customHeight="1" thickBot="1">
      <c r="A46" s="23"/>
      <c r="B46" s="24" t="s">
        <v>6</v>
      </c>
      <c r="C46" s="24"/>
      <c r="D46" s="24"/>
      <c r="E46" s="24">
        <v>24</v>
      </c>
      <c r="F46" s="24" t="s">
        <v>3</v>
      </c>
      <c r="G46" s="25"/>
      <c r="H46" s="9"/>
      <c r="I46" s="9"/>
      <c r="J46" s="9"/>
      <c r="K46" s="3"/>
      <c r="L46" s="3"/>
      <c r="M46" s="3"/>
      <c r="N46" s="3"/>
    </row>
    <row r="47" spans="1:17" ht="20" customHeight="1" thickBot="1">
      <c r="A47" s="31" t="s">
        <v>18</v>
      </c>
      <c r="B47" s="30" t="s">
        <v>128</v>
      </c>
      <c r="C47" s="31"/>
      <c r="D47" s="31"/>
      <c r="E47" s="31"/>
      <c r="F47" s="31"/>
      <c r="G47" s="32"/>
      <c r="H47" s="9"/>
      <c r="I47" s="9"/>
      <c r="J47" s="9"/>
      <c r="K47" s="3"/>
      <c r="L47" s="3"/>
      <c r="M47" s="3"/>
      <c r="N47" s="3"/>
    </row>
    <row r="48" spans="1:17" ht="20" customHeight="1">
      <c r="A48" s="16" t="s">
        <v>1</v>
      </c>
      <c r="B48" s="33" t="s">
        <v>121</v>
      </c>
      <c r="C48" s="19"/>
      <c r="D48" s="19"/>
      <c r="E48" s="19"/>
      <c r="F48" s="19"/>
      <c r="G48" s="34"/>
      <c r="H48" s="9"/>
      <c r="I48" s="9"/>
      <c r="J48" s="9"/>
      <c r="K48" s="3"/>
      <c r="L48" s="3"/>
      <c r="M48" s="3"/>
      <c r="N48" s="3"/>
    </row>
    <row r="49" spans="1:14" ht="20" customHeight="1">
      <c r="A49" s="21"/>
      <c r="B49" s="10" t="s">
        <v>9</v>
      </c>
      <c r="C49" s="10"/>
      <c r="D49" s="10"/>
      <c r="E49" s="10">
        <v>51</v>
      </c>
      <c r="F49" s="10" t="s">
        <v>3</v>
      </c>
      <c r="G49" s="22">
        <f>E49/59</f>
        <v>0.86440677966101698</v>
      </c>
      <c r="H49" s="9"/>
      <c r="I49" s="9"/>
      <c r="J49" s="9"/>
      <c r="K49" s="3"/>
      <c r="L49" s="3"/>
      <c r="M49" s="3"/>
      <c r="N49" s="3"/>
    </row>
    <row r="50" spans="1:14" ht="20" customHeight="1">
      <c r="A50" s="21"/>
      <c r="B50" s="10" t="s">
        <v>10</v>
      </c>
      <c r="C50" s="10"/>
      <c r="D50" s="10"/>
      <c r="E50" s="10">
        <v>2</v>
      </c>
      <c r="F50" s="10" t="s">
        <v>3</v>
      </c>
      <c r="G50" s="22">
        <f>E50/59</f>
        <v>3.3898305084745763E-2</v>
      </c>
      <c r="H50" s="9"/>
      <c r="I50" s="9"/>
      <c r="J50" s="9"/>
      <c r="K50" s="3"/>
      <c r="L50" s="3"/>
      <c r="M50" s="3"/>
      <c r="N50" s="3"/>
    </row>
    <row r="51" spans="1:14" ht="20" customHeight="1">
      <c r="A51" s="21"/>
      <c r="B51" s="10" t="s">
        <v>5</v>
      </c>
      <c r="C51" s="10"/>
      <c r="D51" s="10"/>
      <c r="E51" s="10">
        <v>6</v>
      </c>
      <c r="F51" s="10" t="s">
        <v>3</v>
      </c>
      <c r="G51" s="22">
        <f>E51/59</f>
        <v>0.10169491525423729</v>
      </c>
      <c r="H51" s="9"/>
      <c r="I51" s="9"/>
      <c r="J51" s="9"/>
      <c r="K51" s="3"/>
      <c r="L51" s="3"/>
      <c r="M51" s="3"/>
      <c r="N51" s="3"/>
    </row>
    <row r="52" spans="1:14" ht="20" customHeight="1" thickBot="1">
      <c r="A52" s="23"/>
      <c r="B52" s="24" t="s">
        <v>6</v>
      </c>
      <c r="C52" s="24"/>
      <c r="D52" s="24"/>
      <c r="E52" s="24">
        <v>10</v>
      </c>
      <c r="F52" s="24" t="s">
        <v>3</v>
      </c>
      <c r="G52" s="25"/>
      <c r="H52" s="9"/>
      <c r="I52" s="9"/>
      <c r="J52" s="9"/>
      <c r="K52" s="3"/>
      <c r="L52" s="3"/>
      <c r="M52" s="3"/>
      <c r="N52" s="3"/>
    </row>
    <row r="53" spans="1:14" ht="20" customHeight="1">
      <c r="A53" s="16" t="s">
        <v>7</v>
      </c>
      <c r="B53" s="89" t="s">
        <v>126</v>
      </c>
      <c r="C53" s="89"/>
      <c r="D53" s="89"/>
      <c r="E53" s="89"/>
      <c r="F53" s="89"/>
      <c r="G53" s="90"/>
      <c r="H53" s="9"/>
      <c r="I53" s="9"/>
      <c r="J53" s="9"/>
      <c r="K53" s="3"/>
      <c r="L53" s="3"/>
      <c r="M53" s="3"/>
      <c r="N53" s="3"/>
    </row>
    <row r="54" spans="1:14" ht="20" customHeight="1">
      <c r="A54" s="21"/>
      <c r="B54" s="10" t="s">
        <v>2</v>
      </c>
      <c r="C54" s="10"/>
      <c r="D54" s="10"/>
      <c r="E54" s="10">
        <v>56</v>
      </c>
      <c r="F54" s="10" t="s">
        <v>3</v>
      </c>
      <c r="G54" s="22">
        <f>E54/57</f>
        <v>0.98245614035087714</v>
      </c>
      <c r="H54" s="9"/>
      <c r="I54" s="9"/>
      <c r="J54" s="9"/>
      <c r="K54" s="3"/>
      <c r="L54" s="3"/>
      <c r="M54" s="3"/>
      <c r="N54" s="3"/>
    </row>
    <row r="55" spans="1:14" ht="20" customHeight="1">
      <c r="A55" s="21"/>
      <c r="B55" s="10" t="s">
        <v>4</v>
      </c>
      <c r="C55" s="10"/>
      <c r="D55" s="10"/>
      <c r="E55" s="10">
        <v>1</v>
      </c>
      <c r="F55" s="10" t="s">
        <v>3</v>
      </c>
      <c r="G55" s="22">
        <f>E55/57</f>
        <v>1.7543859649122806E-2</v>
      </c>
      <c r="H55" s="9"/>
      <c r="I55" s="9"/>
      <c r="J55" s="9"/>
      <c r="K55" s="3"/>
      <c r="L55" s="3"/>
      <c r="M55" s="3"/>
      <c r="N55" s="3"/>
    </row>
    <row r="56" spans="1:14" ht="20" customHeight="1">
      <c r="A56" s="21"/>
      <c r="B56" s="10" t="s">
        <v>5</v>
      </c>
      <c r="C56" s="10"/>
      <c r="D56" s="10"/>
      <c r="E56" s="10">
        <v>0</v>
      </c>
      <c r="F56" s="10" t="s">
        <v>3</v>
      </c>
      <c r="G56" s="22">
        <f>E56/57</f>
        <v>0</v>
      </c>
      <c r="H56" s="9"/>
      <c r="I56" s="9"/>
      <c r="J56" s="9"/>
      <c r="K56" s="3"/>
      <c r="L56" s="3"/>
      <c r="M56" s="3"/>
      <c r="N56" s="3"/>
    </row>
    <row r="57" spans="1:14" ht="20" customHeight="1" thickBot="1">
      <c r="A57" s="23"/>
      <c r="B57" s="24" t="s">
        <v>6</v>
      </c>
      <c r="C57" s="24"/>
      <c r="D57" s="24"/>
      <c r="E57" s="24">
        <v>11</v>
      </c>
      <c r="F57" s="24" t="s">
        <v>3</v>
      </c>
      <c r="G57" s="25"/>
      <c r="H57" s="9"/>
      <c r="I57" s="9"/>
      <c r="J57" s="9"/>
      <c r="K57" s="3"/>
      <c r="L57" s="3"/>
      <c r="M57" s="3"/>
      <c r="N57" s="3"/>
    </row>
    <row r="58" spans="1:14" ht="20" customHeight="1">
      <c r="A58" s="16" t="s">
        <v>17</v>
      </c>
      <c r="B58" s="89" t="s">
        <v>129</v>
      </c>
      <c r="C58" s="89"/>
      <c r="D58" s="89"/>
      <c r="E58" s="89"/>
      <c r="F58" s="89"/>
      <c r="G58" s="90"/>
      <c r="H58" s="9"/>
      <c r="I58" s="9"/>
      <c r="J58" s="9"/>
      <c r="K58" s="3"/>
      <c r="L58" s="3"/>
      <c r="M58" s="3"/>
      <c r="N58" s="3"/>
    </row>
    <row r="59" spans="1:14" ht="20" customHeight="1">
      <c r="A59" s="21"/>
      <c r="B59" s="10" t="s">
        <v>2</v>
      </c>
      <c r="C59" s="10"/>
      <c r="D59" s="10"/>
      <c r="E59" s="10">
        <v>44</v>
      </c>
      <c r="F59" s="10" t="s">
        <v>3</v>
      </c>
      <c r="G59" s="22">
        <f>E59/49</f>
        <v>0.89795918367346939</v>
      </c>
      <c r="H59" s="9"/>
      <c r="I59" s="9"/>
      <c r="J59" s="9"/>
      <c r="K59" s="3"/>
      <c r="L59" s="3"/>
      <c r="M59" s="3"/>
      <c r="N59" s="3"/>
    </row>
    <row r="60" spans="1:14" ht="20" customHeight="1">
      <c r="A60" s="21"/>
      <c r="B60" s="10" t="s">
        <v>4</v>
      </c>
      <c r="C60" s="10"/>
      <c r="D60" s="10"/>
      <c r="E60" s="10">
        <v>1</v>
      </c>
      <c r="F60" s="10" t="s">
        <v>3</v>
      </c>
      <c r="G60" s="22">
        <f>E60/49</f>
        <v>2.0408163265306121E-2</v>
      </c>
      <c r="H60" s="9"/>
      <c r="I60" s="9"/>
      <c r="J60" s="9"/>
      <c r="K60" s="3"/>
      <c r="L60" s="3"/>
      <c r="M60" s="3"/>
      <c r="N60" s="3"/>
    </row>
    <row r="61" spans="1:14" ht="20" customHeight="1">
      <c r="A61" s="21"/>
      <c r="B61" s="10" t="s">
        <v>5</v>
      </c>
      <c r="C61" s="10"/>
      <c r="D61" s="10"/>
      <c r="E61" s="10">
        <v>4</v>
      </c>
      <c r="F61" s="10" t="s">
        <v>3</v>
      </c>
      <c r="G61" s="22">
        <f>E61/49</f>
        <v>8.1632653061224483E-2</v>
      </c>
      <c r="H61" s="9"/>
      <c r="I61" s="9"/>
      <c r="J61" s="9"/>
      <c r="K61" s="3"/>
      <c r="L61" s="3"/>
      <c r="M61" s="3"/>
      <c r="N61" s="3"/>
    </row>
    <row r="62" spans="1:14" ht="20" customHeight="1" thickBot="1">
      <c r="A62" s="23"/>
      <c r="B62" s="24" t="s">
        <v>6</v>
      </c>
      <c r="C62" s="24"/>
      <c r="D62" s="24"/>
      <c r="E62" s="24">
        <v>20</v>
      </c>
      <c r="F62" s="24" t="s">
        <v>3</v>
      </c>
      <c r="G62" s="25"/>
      <c r="H62" s="9"/>
      <c r="I62" s="9"/>
      <c r="J62" s="9"/>
      <c r="K62" s="3"/>
      <c r="L62" s="3"/>
      <c r="M62" s="3"/>
      <c r="N62" s="3"/>
    </row>
    <row r="63" spans="1:14" ht="20" customHeight="1">
      <c r="A63" s="37" t="s">
        <v>19</v>
      </c>
      <c r="B63" s="39" t="s">
        <v>130</v>
      </c>
      <c r="C63" s="19"/>
      <c r="D63" s="19"/>
      <c r="E63" s="19"/>
      <c r="F63" s="19"/>
      <c r="G63" s="34"/>
      <c r="H63" s="9"/>
      <c r="I63" s="9"/>
      <c r="J63" s="9"/>
      <c r="K63" s="3"/>
      <c r="L63" s="3"/>
      <c r="M63" s="3"/>
      <c r="N63" s="3"/>
    </row>
    <row r="64" spans="1:14" ht="20" customHeight="1">
      <c r="A64" s="21"/>
      <c r="B64" s="10" t="s">
        <v>20</v>
      </c>
      <c r="C64" s="10"/>
      <c r="D64" s="10"/>
      <c r="E64" s="10">
        <v>69</v>
      </c>
      <c r="F64" s="10" t="s">
        <v>3</v>
      </c>
      <c r="G64" s="49">
        <f>E64/69</f>
        <v>1</v>
      </c>
      <c r="H64" s="9"/>
      <c r="I64" s="9"/>
      <c r="J64" s="9"/>
      <c r="K64" s="3"/>
      <c r="L64" s="3"/>
      <c r="M64" s="3"/>
      <c r="N64" s="3"/>
    </row>
    <row r="65" spans="1:14" ht="20" customHeight="1">
      <c r="A65" s="21"/>
      <c r="B65" s="10" t="s">
        <v>21</v>
      </c>
      <c r="C65" s="10"/>
      <c r="D65" s="10"/>
      <c r="E65" s="10">
        <v>0</v>
      </c>
      <c r="F65" s="10" t="s">
        <v>3</v>
      </c>
      <c r="G65" s="22">
        <f>E65/51</f>
        <v>0</v>
      </c>
      <c r="H65" s="9"/>
      <c r="I65" s="9"/>
      <c r="J65" s="9"/>
      <c r="K65" s="3"/>
      <c r="L65" s="3"/>
      <c r="M65" s="3"/>
      <c r="N65" s="3"/>
    </row>
    <row r="66" spans="1:14" ht="20" customHeight="1" thickBot="1">
      <c r="A66" s="23"/>
      <c r="B66" s="24" t="s">
        <v>6</v>
      </c>
      <c r="C66" s="24"/>
      <c r="D66" s="24"/>
      <c r="E66" s="24">
        <v>0</v>
      </c>
      <c r="F66" s="24" t="s">
        <v>3</v>
      </c>
      <c r="G66" s="25"/>
      <c r="H66" s="9"/>
      <c r="I66" s="9"/>
      <c r="J66" s="9"/>
      <c r="K66" s="3"/>
      <c r="L66" s="3"/>
      <c r="M66" s="3"/>
      <c r="N66" s="3"/>
    </row>
    <row r="67" spans="1:14" ht="20" customHeight="1">
      <c r="A67" s="37" t="s">
        <v>22</v>
      </c>
      <c r="B67" s="39" t="s">
        <v>131</v>
      </c>
      <c r="C67" s="19"/>
      <c r="D67" s="19"/>
      <c r="E67" s="19"/>
      <c r="F67" s="19"/>
      <c r="G67" s="34"/>
      <c r="H67" s="9"/>
      <c r="I67" s="9"/>
      <c r="J67" s="9"/>
      <c r="K67" s="3"/>
      <c r="L67" s="3"/>
      <c r="M67" s="3"/>
      <c r="N67" s="3"/>
    </row>
    <row r="68" spans="1:14" ht="20" customHeight="1">
      <c r="A68" s="21"/>
      <c r="B68" s="10" t="s">
        <v>132</v>
      </c>
      <c r="C68" s="10"/>
      <c r="D68" s="10"/>
      <c r="E68" s="10">
        <v>59</v>
      </c>
      <c r="F68" s="10" t="s">
        <v>3</v>
      </c>
      <c r="G68" s="22">
        <f t="shared" ref="G68:G73" si="2">E68/132</f>
        <v>0.44696969696969696</v>
      </c>
      <c r="H68" s="9"/>
      <c r="I68" s="9"/>
      <c r="J68" s="9"/>
      <c r="K68" s="3"/>
      <c r="L68" s="3"/>
      <c r="M68" s="3"/>
      <c r="N68" s="3"/>
    </row>
    <row r="69" spans="1:14" ht="20" customHeight="1">
      <c r="A69" s="21"/>
      <c r="B69" s="10" t="s">
        <v>133</v>
      </c>
      <c r="C69" s="10"/>
      <c r="D69" s="10"/>
      <c r="E69" s="10">
        <v>53</v>
      </c>
      <c r="F69" s="10" t="s">
        <v>3</v>
      </c>
      <c r="G69" s="22">
        <f t="shared" si="2"/>
        <v>0.40151515151515149</v>
      </c>
      <c r="H69" s="9"/>
      <c r="I69" s="9"/>
      <c r="J69" s="9"/>
      <c r="K69" s="3"/>
      <c r="L69" s="3"/>
      <c r="M69" s="3"/>
      <c r="N69" s="3"/>
    </row>
    <row r="70" spans="1:14" ht="20" customHeight="1">
      <c r="A70" s="21"/>
      <c r="B70" s="10" t="s">
        <v>134</v>
      </c>
      <c r="C70" s="10"/>
      <c r="D70" s="10"/>
      <c r="E70" s="10">
        <v>18</v>
      </c>
      <c r="F70" s="10" t="s">
        <v>3</v>
      </c>
      <c r="G70" s="22">
        <f t="shared" si="2"/>
        <v>0.13636363636363635</v>
      </c>
      <c r="H70" s="9"/>
      <c r="I70" s="9"/>
      <c r="J70" s="9"/>
      <c r="K70" s="3"/>
      <c r="L70" s="3"/>
      <c r="M70" s="3"/>
      <c r="N70" s="3"/>
    </row>
    <row r="71" spans="1:14" ht="20" customHeight="1">
      <c r="A71" s="21"/>
      <c r="B71" s="10" t="s">
        <v>135</v>
      </c>
      <c r="C71" s="10"/>
      <c r="D71" s="10"/>
      <c r="E71" s="10">
        <v>1</v>
      </c>
      <c r="F71" s="10" t="s">
        <v>3</v>
      </c>
      <c r="G71" s="22">
        <f t="shared" si="2"/>
        <v>7.575757575757576E-3</v>
      </c>
      <c r="H71" s="9"/>
      <c r="I71" s="9"/>
      <c r="J71" s="9"/>
      <c r="K71" s="3"/>
      <c r="L71" s="3"/>
      <c r="M71" s="3"/>
      <c r="N71" s="3"/>
    </row>
    <row r="72" spans="1:14" ht="20" customHeight="1">
      <c r="A72" s="21"/>
      <c r="B72" s="10" t="s">
        <v>136</v>
      </c>
      <c r="C72" s="10"/>
      <c r="D72" s="10"/>
      <c r="E72" s="10">
        <v>0</v>
      </c>
      <c r="F72" s="10" t="s">
        <v>3</v>
      </c>
      <c r="G72" s="22">
        <f t="shared" si="2"/>
        <v>0</v>
      </c>
      <c r="H72" s="9"/>
      <c r="I72" s="9"/>
      <c r="J72" s="9"/>
      <c r="K72" s="3"/>
      <c r="L72" s="3"/>
      <c r="M72" s="3"/>
      <c r="N72" s="3"/>
    </row>
    <row r="73" spans="1:14" ht="20" customHeight="1">
      <c r="A73" s="21"/>
      <c r="B73" s="10" t="s">
        <v>137</v>
      </c>
      <c r="C73" s="10"/>
      <c r="D73" s="10"/>
      <c r="E73" s="10">
        <v>1</v>
      </c>
      <c r="F73" s="10" t="s">
        <v>3</v>
      </c>
      <c r="G73" s="22">
        <f t="shared" si="2"/>
        <v>7.575757575757576E-3</v>
      </c>
      <c r="H73" s="9"/>
      <c r="I73" s="9"/>
      <c r="J73" s="9"/>
      <c r="K73" s="3"/>
      <c r="L73" s="3"/>
      <c r="M73" s="3"/>
      <c r="N73" s="3"/>
    </row>
    <row r="74" spans="1:14" ht="20" customHeight="1" thickBot="1">
      <c r="A74" s="23"/>
      <c r="B74" s="24" t="s">
        <v>6</v>
      </c>
      <c r="C74" s="24"/>
      <c r="D74" s="24"/>
      <c r="E74" s="24">
        <v>0</v>
      </c>
      <c r="F74" s="24" t="s">
        <v>3</v>
      </c>
      <c r="G74" s="25"/>
      <c r="H74" s="9"/>
      <c r="I74" s="9"/>
      <c r="J74" s="9"/>
      <c r="K74" s="3"/>
      <c r="L74" s="3"/>
      <c r="M74" s="3"/>
      <c r="N74" s="3"/>
    </row>
    <row r="75" spans="1:14" ht="20" customHeight="1">
      <c r="I75" s="9"/>
      <c r="J75" s="9"/>
      <c r="K75" s="3"/>
      <c r="L75" s="3"/>
      <c r="M75" s="3"/>
      <c r="N75" s="3"/>
    </row>
    <row r="76" spans="1:14" ht="20" customHeight="1">
      <c r="K76" s="3"/>
      <c r="L76" s="3"/>
      <c r="M76" s="3"/>
      <c r="N76" s="3"/>
    </row>
    <row r="77" spans="1:14" ht="20" customHeight="1">
      <c r="K77" s="3"/>
      <c r="L77" s="3"/>
      <c r="M77" s="3"/>
      <c r="N77" s="3"/>
    </row>
    <row r="78" spans="1:14" ht="20" customHeight="1">
      <c r="K78" s="3"/>
      <c r="L78" s="3"/>
      <c r="M78" s="3"/>
      <c r="N78" s="3"/>
    </row>
    <row r="79" spans="1:14" ht="20" customHeight="1">
      <c r="K79" s="3"/>
      <c r="L79" s="3"/>
      <c r="M79" s="3"/>
      <c r="N79" s="3"/>
    </row>
    <row r="80" spans="1:14" ht="20" customHeight="1">
      <c r="K80" s="3"/>
      <c r="L80" s="3"/>
      <c r="M80" s="3"/>
      <c r="N80" s="3"/>
    </row>
    <row r="81" spans="11:14" ht="20" customHeight="1">
      <c r="K81" s="3"/>
      <c r="L81" s="3"/>
      <c r="M81" s="3"/>
      <c r="N81" s="3"/>
    </row>
    <row r="82" spans="11:14" ht="20" customHeight="1">
      <c r="K82" s="3"/>
      <c r="L82" s="3"/>
      <c r="M82" s="3"/>
      <c r="N82" s="3"/>
    </row>
    <row r="83" spans="11:14" ht="20" customHeight="1">
      <c r="K83" s="3"/>
      <c r="L83" s="3"/>
      <c r="M83" s="3"/>
      <c r="N83" s="3"/>
    </row>
    <row r="84" spans="11:14" ht="20" customHeight="1">
      <c r="K84" s="3"/>
      <c r="L84" s="3"/>
      <c r="M84" s="3"/>
      <c r="N84" s="3"/>
    </row>
    <row r="85" spans="11:14" ht="20" customHeight="1">
      <c r="K85" s="3"/>
      <c r="L85" s="3"/>
      <c r="M85" s="3"/>
      <c r="N85" s="3"/>
    </row>
    <row r="86" spans="11:14" ht="20" customHeight="1">
      <c r="K86" s="3"/>
      <c r="L86" s="3"/>
      <c r="M86" s="3"/>
      <c r="N86" s="3"/>
    </row>
    <row r="87" spans="11:14" ht="20" customHeight="1">
      <c r="K87" s="3"/>
      <c r="L87" s="3"/>
      <c r="M87" s="3"/>
      <c r="N87" s="3"/>
    </row>
    <row r="88" spans="11:14" ht="20" customHeight="1">
      <c r="K88" s="3"/>
      <c r="L88" s="3"/>
      <c r="M88" s="3"/>
      <c r="N88" s="3"/>
    </row>
    <row r="89" spans="11:14" ht="20" customHeight="1">
      <c r="K89" s="3"/>
      <c r="L89" s="3"/>
      <c r="M89" s="3"/>
      <c r="N89" s="3"/>
    </row>
    <row r="90" spans="11:14" ht="20" customHeight="1">
      <c r="K90" s="3"/>
      <c r="L90" s="3"/>
      <c r="M90" s="3"/>
      <c r="N90" s="3"/>
    </row>
    <row r="91" spans="11:14" ht="20" customHeight="1">
      <c r="K91" s="3"/>
      <c r="L91" s="3"/>
      <c r="M91" s="3"/>
      <c r="N91" s="3"/>
    </row>
    <row r="92" spans="11:14" ht="20" customHeight="1">
      <c r="K92" s="3"/>
      <c r="L92" s="3"/>
      <c r="M92" s="3"/>
      <c r="N92" s="3"/>
    </row>
    <row r="93" spans="11:14" ht="20" customHeight="1">
      <c r="K93" s="3"/>
      <c r="L93" s="3"/>
      <c r="M93" s="3"/>
      <c r="N93" s="3"/>
    </row>
    <row r="94" spans="11:14" ht="20" customHeight="1">
      <c r="K94" s="3"/>
      <c r="L94" s="3"/>
      <c r="M94" s="3"/>
      <c r="N94" s="3"/>
    </row>
    <row r="95" spans="11:14" ht="20" customHeight="1">
      <c r="K95" s="3"/>
      <c r="L95" s="3"/>
      <c r="M95" s="3"/>
      <c r="N95" s="3"/>
    </row>
    <row r="96" spans="11:14" ht="20" customHeight="1">
      <c r="K96" s="3"/>
      <c r="L96" s="3"/>
      <c r="M96" s="3"/>
      <c r="N96" s="3"/>
    </row>
    <row r="97" spans="11:14" ht="20" customHeight="1">
      <c r="K97" s="3"/>
      <c r="L97" s="3"/>
      <c r="M97" s="3"/>
      <c r="N97" s="3"/>
    </row>
    <row r="98" spans="11:14" ht="20" customHeight="1">
      <c r="K98" s="3"/>
      <c r="L98" s="3"/>
      <c r="M98" s="3"/>
      <c r="N98" s="3"/>
    </row>
    <row r="99" spans="11:14" ht="20" customHeight="1">
      <c r="K99" s="3"/>
      <c r="L99" s="3"/>
      <c r="M99" s="3"/>
      <c r="N99" s="3"/>
    </row>
    <row r="100" spans="11:14" ht="20" customHeight="1">
      <c r="K100" s="3"/>
      <c r="L100" s="3"/>
      <c r="M100" s="3"/>
      <c r="N100" s="3"/>
    </row>
    <row r="101" spans="11:14" ht="20" customHeight="1">
      <c r="K101" s="3"/>
      <c r="L101" s="3"/>
      <c r="M101" s="3"/>
      <c r="N101" s="3"/>
    </row>
    <row r="102" spans="11:14" ht="20" customHeight="1">
      <c r="K102" s="3"/>
      <c r="L102" s="3"/>
      <c r="M102" s="3"/>
      <c r="N102" s="3"/>
    </row>
    <row r="103" spans="11:14" ht="20" customHeight="1">
      <c r="K103" s="3"/>
      <c r="L103" s="3"/>
      <c r="M103" s="3"/>
      <c r="N103" s="3"/>
    </row>
    <row r="104" spans="11:14" ht="20" customHeight="1">
      <c r="K104" s="3"/>
      <c r="L104" s="3"/>
      <c r="M104" s="3"/>
      <c r="N104" s="3"/>
    </row>
    <row r="105" spans="11:14" ht="20" customHeight="1">
      <c r="K105" s="3"/>
      <c r="L105" s="3"/>
      <c r="M105" s="3"/>
      <c r="N105" s="3"/>
    </row>
    <row r="106" spans="11:14" ht="20" customHeight="1">
      <c r="K106" s="3"/>
      <c r="L106" s="3"/>
      <c r="M106" s="3"/>
      <c r="N106" s="3"/>
    </row>
    <row r="107" spans="11:14" ht="20" customHeight="1">
      <c r="K107" s="3"/>
      <c r="L107" s="3"/>
      <c r="M107" s="3"/>
      <c r="N107" s="3"/>
    </row>
    <row r="108" spans="11:14" ht="20" customHeight="1">
      <c r="K108" s="3"/>
      <c r="L108" s="3"/>
      <c r="M108" s="3"/>
      <c r="N108" s="3"/>
    </row>
    <row r="109" spans="11:14" ht="20" customHeight="1">
      <c r="K109" s="3"/>
      <c r="L109" s="3"/>
      <c r="M109" s="3"/>
      <c r="N109" s="3"/>
    </row>
    <row r="110" spans="11:14" ht="20" customHeight="1">
      <c r="K110" s="3"/>
      <c r="L110" s="3"/>
      <c r="M110" s="3"/>
      <c r="N110" s="3"/>
    </row>
    <row r="111" spans="11:14" ht="20" customHeight="1">
      <c r="K111" s="3"/>
      <c r="L111" s="3"/>
      <c r="M111" s="3"/>
      <c r="N111" s="3"/>
    </row>
    <row r="112" spans="11:14" ht="20" customHeight="1">
      <c r="K112" s="3"/>
      <c r="L112" s="3"/>
      <c r="M112" s="3"/>
      <c r="N112" s="3"/>
    </row>
    <row r="113" spans="1:26" ht="20" customHeight="1">
      <c r="K113" s="3"/>
      <c r="L113" s="3"/>
      <c r="M113" s="3"/>
      <c r="N113" s="3"/>
    </row>
    <row r="114" spans="1:26" ht="20" customHeight="1">
      <c r="K114" s="3"/>
      <c r="L114" s="3"/>
      <c r="M114" s="3"/>
      <c r="N114" s="3"/>
    </row>
    <row r="115" spans="1:26" ht="20" customHeight="1">
      <c r="A115" s="3"/>
      <c r="B115" s="3"/>
      <c r="C115" s="3"/>
      <c r="D115" s="3"/>
      <c r="E115" s="3"/>
      <c r="F115" s="3"/>
      <c r="G115" s="3"/>
      <c r="H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0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0" customHeight="1">
      <c r="I117" s="3"/>
      <c r="J117" s="3"/>
      <c r="K117" s="3"/>
      <c r="L117" s="3"/>
      <c r="M117" s="3"/>
      <c r="N117" s="3"/>
    </row>
  </sheetData>
  <mergeCells count="7">
    <mergeCell ref="B58:G58"/>
    <mergeCell ref="E1:J1"/>
    <mergeCell ref="B2:J2"/>
    <mergeCell ref="B9:G9"/>
    <mergeCell ref="B32:G32"/>
    <mergeCell ref="B42:G42"/>
    <mergeCell ref="B53:G53"/>
  </mergeCells>
  <phoneticPr fontId="2"/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B5466-2F58-48ED-B8B0-94DAADA1D85F}">
  <sheetPr>
    <tabColor rgb="FFFF0000"/>
    <pageSetUpPr fitToPage="1"/>
  </sheetPr>
  <dimension ref="A1:Z132"/>
  <sheetViews>
    <sheetView topLeftCell="A31" zoomScale="80" zoomScaleNormal="80" workbookViewId="0">
      <selection activeCell="J17" sqref="J17"/>
    </sheetView>
  </sheetViews>
  <sheetFormatPr baseColWidth="10" defaultColWidth="8.83203125" defaultRowHeight="20" customHeight="1"/>
  <cols>
    <col min="1" max="1" width="11" bestFit="1" customWidth="1"/>
    <col min="2" max="2" width="19.1640625" bestFit="1" customWidth="1"/>
    <col min="3" max="3" width="7.1640625" bestFit="1" customWidth="1"/>
    <col min="4" max="4" width="28.6640625" customWidth="1"/>
    <col min="5" max="5" width="5.6640625" bestFit="1" customWidth="1"/>
    <col min="6" max="6" width="3.33203125" bestFit="1" customWidth="1"/>
    <col min="7" max="7" width="6" bestFit="1" customWidth="1"/>
    <col min="8" max="8" width="3.33203125" bestFit="1" customWidth="1"/>
    <col min="9" max="9" width="7.1640625" bestFit="1" customWidth="1"/>
    <col min="10" max="10" width="47.1640625" bestFit="1" customWidth="1"/>
    <col min="11" max="11" width="10" customWidth="1"/>
    <col min="12" max="12" width="4.6640625" bestFit="1" customWidth="1"/>
    <col min="13" max="13" width="3.33203125" bestFit="1" customWidth="1"/>
    <col min="14" max="14" width="5" bestFit="1" customWidth="1"/>
    <col min="15" max="15" width="3.33203125" bestFit="1" customWidth="1"/>
    <col min="16" max="16" width="13.83203125" customWidth="1"/>
    <col min="17" max="17" width="8.1640625" bestFit="1" customWidth="1"/>
    <col min="18" max="22" width="28.6640625" customWidth="1"/>
    <col min="23" max="24" width="24.6640625" customWidth="1"/>
  </cols>
  <sheetData>
    <row r="1" spans="1:17" ht="20" customHeight="1">
      <c r="A1" s="57" t="s">
        <v>175</v>
      </c>
      <c r="B1" s="8"/>
      <c r="C1" s="8"/>
      <c r="D1" s="8"/>
      <c r="E1" s="91" t="s">
        <v>115</v>
      </c>
      <c r="F1" s="91"/>
      <c r="G1" s="91"/>
      <c r="H1" s="91"/>
      <c r="I1" s="91"/>
      <c r="J1" s="91"/>
    </row>
    <row r="2" spans="1:17" ht="20" customHeight="1">
      <c r="A2" s="9"/>
      <c r="B2" s="92" t="s">
        <v>195</v>
      </c>
      <c r="C2" s="92"/>
      <c r="D2" s="92"/>
      <c r="E2" s="92"/>
      <c r="F2" s="92"/>
      <c r="G2" s="92"/>
      <c r="H2" s="92"/>
      <c r="I2" s="92"/>
      <c r="J2" s="92"/>
      <c r="K2" s="3"/>
      <c r="L2" s="3"/>
      <c r="M2" s="3"/>
      <c r="N2" s="3"/>
    </row>
    <row r="3" spans="1:17" ht="20" customHeight="1" thickBot="1">
      <c r="A3" s="13" t="s">
        <v>0</v>
      </c>
      <c r="B3" s="14" t="s">
        <v>116</v>
      </c>
      <c r="C3" s="13"/>
      <c r="D3" s="13"/>
      <c r="E3" s="13"/>
      <c r="F3" s="13"/>
      <c r="G3" s="13"/>
      <c r="H3" s="9"/>
      <c r="I3" s="43"/>
      <c r="J3" s="43"/>
      <c r="K3" s="3"/>
      <c r="L3" s="3"/>
      <c r="M3" s="3"/>
      <c r="N3" s="3"/>
      <c r="O3" s="9"/>
      <c r="P3" s="9"/>
      <c r="Q3" s="9"/>
    </row>
    <row r="4" spans="1:17" ht="20" customHeight="1" thickBot="1">
      <c r="A4" s="16" t="s">
        <v>1</v>
      </c>
      <c r="B4" s="17" t="s">
        <v>178</v>
      </c>
      <c r="C4" s="18"/>
      <c r="D4" s="18"/>
      <c r="E4" s="19"/>
      <c r="F4" s="19"/>
      <c r="G4" s="20"/>
      <c r="H4" s="9"/>
      <c r="I4" s="13" t="s">
        <v>29</v>
      </c>
      <c r="J4" s="14" t="s">
        <v>138</v>
      </c>
      <c r="K4" s="13"/>
      <c r="L4" s="13"/>
      <c r="M4" s="13"/>
      <c r="N4" s="36"/>
      <c r="O4" s="9"/>
      <c r="P4" s="9"/>
      <c r="Q4" s="9"/>
    </row>
    <row r="5" spans="1:17" ht="20" customHeight="1">
      <c r="A5" s="21"/>
      <c r="B5" s="10" t="s">
        <v>37</v>
      </c>
      <c r="C5" s="10"/>
      <c r="D5" s="10"/>
      <c r="E5" s="10">
        <v>57</v>
      </c>
      <c r="F5" s="10" t="s">
        <v>3</v>
      </c>
      <c r="G5" s="22">
        <f>E5/81</f>
        <v>0.70370370370370372</v>
      </c>
      <c r="H5" s="9"/>
      <c r="I5" s="16" t="s">
        <v>1</v>
      </c>
      <c r="J5" s="40" t="s">
        <v>139</v>
      </c>
      <c r="K5" s="19"/>
      <c r="L5" s="19"/>
      <c r="M5" s="19"/>
      <c r="N5" s="34"/>
      <c r="O5" s="9"/>
      <c r="P5" s="9"/>
      <c r="Q5" s="9"/>
    </row>
    <row r="6" spans="1:17" ht="20" customHeight="1">
      <c r="A6" s="21"/>
      <c r="B6" s="10" t="s">
        <v>38</v>
      </c>
      <c r="C6" s="10"/>
      <c r="D6" s="10"/>
      <c r="E6" s="10">
        <v>18</v>
      </c>
      <c r="F6" s="10" t="s">
        <v>3</v>
      </c>
      <c r="G6" s="22">
        <f t="shared" ref="G6:G8" si="0">E6/81</f>
        <v>0.22222222222222221</v>
      </c>
      <c r="H6" s="9"/>
      <c r="I6" s="21"/>
      <c r="J6" s="10" t="s">
        <v>140</v>
      </c>
      <c r="K6" s="10"/>
      <c r="L6" s="10">
        <v>21</v>
      </c>
      <c r="M6" s="10" t="s">
        <v>3</v>
      </c>
      <c r="N6" s="22">
        <f t="shared" ref="N6:N13" si="1">L6/81</f>
        <v>0.25925925925925924</v>
      </c>
      <c r="O6" s="9"/>
      <c r="P6" s="9"/>
      <c r="Q6" s="9"/>
    </row>
    <row r="7" spans="1:17" ht="20" customHeight="1">
      <c r="A7" s="21"/>
      <c r="B7" s="10" t="s">
        <v>39</v>
      </c>
      <c r="C7" s="10"/>
      <c r="D7" s="10"/>
      <c r="E7" s="10">
        <v>0</v>
      </c>
      <c r="F7" s="10" t="s">
        <v>184</v>
      </c>
      <c r="G7" s="22">
        <f t="shared" si="0"/>
        <v>0</v>
      </c>
      <c r="H7" s="9"/>
      <c r="I7" s="21"/>
      <c r="J7" s="10" t="s">
        <v>141</v>
      </c>
      <c r="K7" s="10"/>
      <c r="L7" s="10">
        <v>3</v>
      </c>
      <c r="M7" s="10" t="s">
        <v>3</v>
      </c>
      <c r="N7" s="22">
        <f t="shared" si="1"/>
        <v>3.7037037037037035E-2</v>
      </c>
      <c r="O7" s="9"/>
      <c r="P7" s="9"/>
      <c r="Q7" s="9"/>
    </row>
    <row r="8" spans="1:17" ht="20" customHeight="1">
      <c r="A8" s="21"/>
      <c r="B8" s="10" t="s">
        <v>40</v>
      </c>
      <c r="C8" s="10"/>
      <c r="D8" s="10"/>
      <c r="E8" s="10">
        <v>0</v>
      </c>
      <c r="F8" s="10" t="s">
        <v>3</v>
      </c>
      <c r="G8" s="22">
        <f t="shared" si="0"/>
        <v>0</v>
      </c>
      <c r="H8" s="9"/>
      <c r="I8" s="21"/>
      <c r="J8" s="10" t="s">
        <v>142</v>
      </c>
      <c r="K8" s="10"/>
      <c r="L8" s="10">
        <v>1</v>
      </c>
      <c r="M8" s="10" t="s">
        <v>3</v>
      </c>
      <c r="N8" s="22">
        <f t="shared" si="1"/>
        <v>1.2345679012345678E-2</v>
      </c>
      <c r="O8" s="9"/>
      <c r="P8" s="9"/>
      <c r="Q8" s="9"/>
    </row>
    <row r="9" spans="1:17" ht="20" customHeight="1" thickBot="1">
      <c r="A9" s="23"/>
      <c r="B9" s="24" t="s">
        <v>6</v>
      </c>
      <c r="C9" s="24"/>
      <c r="D9" s="24"/>
      <c r="E9" s="10">
        <v>6</v>
      </c>
      <c r="F9" s="24" t="s">
        <v>3</v>
      </c>
      <c r="G9" s="25"/>
      <c r="H9" s="9"/>
      <c r="I9" s="21"/>
      <c r="J9" s="10" t="s">
        <v>143</v>
      </c>
      <c r="K9" s="10"/>
      <c r="L9" s="10">
        <v>0</v>
      </c>
      <c r="M9" s="10" t="s">
        <v>3</v>
      </c>
      <c r="N9" s="22">
        <f t="shared" si="1"/>
        <v>0</v>
      </c>
      <c r="O9" s="9"/>
      <c r="P9" s="9"/>
      <c r="Q9" s="9"/>
    </row>
    <row r="10" spans="1:17" ht="20" customHeight="1">
      <c r="A10" s="16" t="s">
        <v>7</v>
      </c>
      <c r="B10" s="17" t="s">
        <v>179</v>
      </c>
      <c r="C10" s="17"/>
      <c r="D10" s="17"/>
      <c r="E10" s="17"/>
      <c r="F10" s="17"/>
      <c r="G10" s="58"/>
      <c r="H10" s="9"/>
      <c r="I10" s="41"/>
      <c r="J10" s="10" t="s">
        <v>144</v>
      </c>
      <c r="K10" s="10"/>
      <c r="L10" s="10">
        <v>9</v>
      </c>
      <c r="M10" s="10" t="s">
        <v>3</v>
      </c>
      <c r="N10" s="22">
        <f t="shared" si="1"/>
        <v>0.1111111111111111</v>
      </c>
      <c r="O10" s="9"/>
      <c r="P10" s="9"/>
      <c r="Q10" s="9"/>
    </row>
    <row r="11" spans="1:17" ht="20" customHeight="1">
      <c r="A11" s="21"/>
      <c r="B11" s="10" t="s">
        <v>41</v>
      </c>
      <c r="C11" s="10"/>
      <c r="D11" s="10"/>
      <c r="E11" s="10">
        <v>38</v>
      </c>
      <c r="F11" s="10" t="s">
        <v>3</v>
      </c>
      <c r="G11" s="22">
        <f t="shared" ref="G11:G14" si="2">E11/81</f>
        <v>0.46913580246913578</v>
      </c>
      <c r="H11" s="9"/>
      <c r="I11" s="21"/>
      <c r="J11" s="10" t="s">
        <v>145</v>
      </c>
      <c r="K11" s="10"/>
      <c r="L11" s="10">
        <v>34</v>
      </c>
      <c r="M11" s="10" t="s">
        <v>3</v>
      </c>
      <c r="N11" s="22">
        <f t="shared" si="1"/>
        <v>0.41975308641975306</v>
      </c>
      <c r="O11" s="9"/>
      <c r="P11" s="9"/>
      <c r="Q11" s="9"/>
    </row>
    <row r="12" spans="1:17" ht="20" customHeight="1">
      <c r="A12" s="21"/>
      <c r="B12" s="10" t="s">
        <v>180</v>
      </c>
      <c r="C12" s="10"/>
      <c r="D12" s="10"/>
      <c r="E12" s="10">
        <v>24</v>
      </c>
      <c r="F12" s="10" t="s">
        <v>3</v>
      </c>
      <c r="G12" s="22">
        <f t="shared" si="2"/>
        <v>0.29629629629629628</v>
      </c>
      <c r="H12" s="9"/>
      <c r="I12" s="21"/>
      <c r="J12" s="10" t="s">
        <v>146</v>
      </c>
      <c r="K12" s="10"/>
      <c r="L12" s="10">
        <v>1</v>
      </c>
      <c r="M12" s="10" t="s">
        <v>3</v>
      </c>
      <c r="N12" s="22">
        <f t="shared" si="1"/>
        <v>1.2345679012345678E-2</v>
      </c>
      <c r="O12" s="9"/>
      <c r="P12" s="9"/>
      <c r="Q12" s="9"/>
    </row>
    <row r="13" spans="1:17" ht="20" customHeight="1" thickBot="1">
      <c r="A13" s="21"/>
      <c r="B13" s="10" t="s">
        <v>43</v>
      </c>
      <c r="C13" s="10"/>
      <c r="D13" s="10"/>
      <c r="E13" s="10">
        <v>3</v>
      </c>
      <c r="F13" s="10" t="s">
        <v>184</v>
      </c>
      <c r="G13" s="22">
        <f t="shared" si="2"/>
        <v>3.7037037037037035E-2</v>
      </c>
      <c r="H13" s="9"/>
      <c r="I13" s="21"/>
      <c r="J13" s="10" t="s">
        <v>147</v>
      </c>
      <c r="K13" s="10"/>
      <c r="L13" s="10">
        <v>6</v>
      </c>
      <c r="M13" s="10" t="s">
        <v>3</v>
      </c>
      <c r="N13" s="22">
        <f t="shared" si="1"/>
        <v>7.407407407407407E-2</v>
      </c>
      <c r="O13" s="9"/>
      <c r="P13" s="9"/>
      <c r="Q13" s="9"/>
    </row>
    <row r="14" spans="1:17" ht="20" customHeight="1" thickBot="1">
      <c r="A14" s="21"/>
      <c r="B14" s="10" t="s">
        <v>44</v>
      </c>
      <c r="C14" s="10"/>
      <c r="D14" s="10"/>
      <c r="E14" s="10">
        <v>2</v>
      </c>
      <c r="F14" s="10" t="s">
        <v>3</v>
      </c>
      <c r="G14" s="22">
        <f t="shared" si="2"/>
        <v>2.4691358024691357E-2</v>
      </c>
      <c r="H14" s="9"/>
      <c r="I14" s="23"/>
      <c r="J14" s="24" t="s">
        <v>6</v>
      </c>
      <c r="K14" s="24"/>
      <c r="L14" s="24">
        <v>4</v>
      </c>
      <c r="M14" s="24"/>
      <c r="N14" s="25"/>
      <c r="O14" s="9"/>
      <c r="P14" s="51" t="s">
        <v>166</v>
      </c>
      <c r="Q14" s="52"/>
    </row>
    <row r="15" spans="1:17" ht="20" customHeight="1" thickBot="1">
      <c r="A15" s="23"/>
      <c r="B15" s="24" t="s">
        <v>6</v>
      </c>
      <c r="C15" s="24"/>
      <c r="D15" s="24"/>
      <c r="E15" s="24">
        <v>8</v>
      </c>
      <c r="F15" s="24" t="s">
        <v>3</v>
      </c>
      <c r="G15" s="25"/>
      <c r="H15" s="9"/>
      <c r="I15" s="16" t="s">
        <v>7</v>
      </c>
      <c r="J15" s="39" t="s">
        <v>148</v>
      </c>
      <c r="K15" s="19"/>
      <c r="L15" s="19"/>
      <c r="M15" s="19"/>
      <c r="N15" s="34"/>
      <c r="O15" s="9"/>
      <c r="P15" s="55" t="s">
        <v>53</v>
      </c>
      <c r="Q15" s="56"/>
    </row>
    <row r="16" spans="1:17" ht="20" customHeight="1">
      <c r="A16" s="16" t="s">
        <v>17</v>
      </c>
      <c r="B16" s="17" t="s">
        <v>182</v>
      </c>
      <c r="C16" s="17"/>
      <c r="D16" s="17"/>
      <c r="E16" s="17"/>
      <c r="F16" s="17"/>
      <c r="G16" s="58"/>
      <c r="H16" s="9"/>
      <c r="I16" s="21"/>
      <c r="J16" s="10" t="s">
        <v>149</v>
      </c>
      <c r="K16" s="10"/>
      <c r="L16" s="10">
        <v>52</v>
      </c>
      <c r="M16" s="10" t="s">
        <v>3</v>
      </c>
      <c r="N16" s="22">
        <f>L16/53</f>
        <v>0.98113207547169812</v>
      </c>
      <c r="O16" s="9"/>
      <c r="P16" s="44" t="s">
        <v>54</v>
      </c>
      <c r="Q16" s="45">
        <v>5</v>
      </c>
    </row>
    <row r="17" spans="1:17" ht="20" customHeight="1">
      <c r="A17" s="21"/>
      <c r="B17" s="10" t="s">
        <v>41</v>
      </c>
      <c r="C17" s="10"/>
      <c r="D17" s="10"/>
      <c r="E17" s="10">
        <v>30</v>
      </c>
      <c r="F17" s="10" t="s">
        <v>3</v>
      </c>
      <c r="G17" s="22">
        <f t="shared" ref="G17:G20" si="3">E17/81</f>
        <v>0.37037037037037035</v>
      </c>
      <c r="H17" s="9"/>
      <c r="I17" s="21"/>
      <c r="J17" s="10" t="s">
        <v>150</v>
      </c>
      <c r="K17" s="10"/>
      <c r="L17" s="10">
        <v>0</v>
      </c>
      <c r="M17" s="10" t="s">
        <v>3</v>
      </c>
      <c r="N17" s="22">
        <f t="shared" ref="N17:N18" si="4">L17/81</f>
        <v>0</v>
      </c>
      <c r="O17" s="9"/>
      <c r="P17" s="44" t="s">
        <v>55</v>
      </c>
      <c r="Q17" s="45">
        <v>6</v>
      </c>
    </row>
    <row r="18" spans="1:17" ht="20" customHeight="1">
      <c r="A18" s="21"/>
      <c r="B18" s="10" t="s">
        <v>180</v>
      </c>
      <c r="C18" s="10"/>
      <c r="D18" s="10"/>
      <c r="E18" s="10">
        <v>28</v>
      </c>
      <c r="F18" s="10" t="s">
        <v>3</v>
      </c>
      <c r="G18" s="22">
        <f t="shared" si="3"/>
        <v>0.34567901234567899</v>
      </c>
      <c r="H18" s="9"/>
      <c r="I18" s="21"/>
      <c r="J18" s="10" t="s">
        <v>151</v>
      </c>
      <c r="K18" s="10"/>
      <c r="L18" s="10">
        <v>1</v>
      </c>
      <c r="M18" s="10" t="s">
        <v>3</v>
      </c>
      <c r="N18" s="22">
        <f t="shared" si="4"/>
        <v>1.2345679012345678E-2</v>
      </c>
      <c r="O18" s="9"/>
      <c r="P18" s="44" t="s">
        <v>56</v>
      </c>
      <c r="Q18" s="45">
        <v>2</v>
      </c>
    </row>
    <row r="19" spans="1:17" ht="20" customHeight="1" thickBot="1">
      <c r="A19" s="21"/>
      <c r="B19" s="10" t="s">
        <v>43</v>
      </c>
      <c r="C19" s="10"/>
      <c r="D19" s="10"/>
      <c r="E19" s="10">
        <v>4</v>
      </c>
      <c r="F19" s="10" t="s">
        <v>184</v>
      </c>
      <c r="G19" s="22">
        <f t="shared" si="3"/>
        <v>4.9382716049382713E-2</v>
      </c>
      <c r="H19" s="9"/>
      <c r="I19" s="23"/>
      <c r="J19" s="24" t="s">
        <v>6</v>
      </c>
      <c r="K19" s="24"/>
      <c r="L19" s="24">
        <v>17</v>
      </c>
      <c r="M19" s="24" t="s">
        <v>3</v>
      </c>
      <c r="N19" s="25"/>
      <c r="O19" s="9"/>
      <c r="P19" s="44" t="s">
        <v>57</v>
      </c>
      <c r="Q19" s="45">
        <v>1</v>
      </c>
    </row>
    <row r="20" spans="1:17" ht="20" customHeight="1">
      <c r="A20" s="21"/>
      <c r="B20" s="10" t="s">
        <v>44</v>
      </c>
      <c r="C20" s="10"/>
      <c r="D20" s="10"/>
      <c r="E20" s="10">
        <v>2</v>
      </c>
      <c r="F20" s="10" t="s">
        <v>3</v>
      </c>
      <c r="G20" s="22">
        <f t="shared" si="3"/>
        <v>2.4691358024691357E-2</v>
      </c>
      <c r="H20" s="9"/>
      <c r="I20" s="16" t="s">
        <v>17</v>
      </c>
      <c r="J20" s="42" t="s">
        <v>152</v>
      </c>
      <c r="K20" s="19"/>
      <c r="L20" s="19"/>
      <c r="M20" s="19"/>
      <c r="N20" s="34"/>
      <c r="O20" s="9"/>
      <c r="P20" s="44" t="s">
        <v>58</v>
      </c>
      <c r="Q20" s="45">
        <v>2</v>
      </c>
    </row>
    <row r="21" spans="1:17" ht="20" customHeight="1" thickBot="1">
      <c r="A21" s="23"/>
      <c r="B21" s="24" t="s">
        <v>6</v>
      </c>
      <c r="C21" s="24"/>
      <c r="D21" s="24"/>
      <c r="E21" s="24">
        <v>15</v>
      </c>
      <c r="F21" s="24" t="s">
        <v>3</v>
      </c>
      <c r="G21" s="25"/>
      <c r="H21" s="9"/>
      <c r="I21" s="21"/>
      <c r="J21" s="10" t="s">
        <v>153</v>
      </c>
      <c r="K21" s="10"/>
      <c r="L21" s="10">
        <v>46</v>
      </c>
      <c r="M21" s="10" t="s">
        <v>3</v>
      </c>
      <c r="N21" s="22">
        <f t="shared" ref="N21:N22" si="5">L21/81</f>
        <v>0.5679012345679012</v>
      </c>
      <c r="O21" s="9"/>
      <c r="P21" s="44" t="s">
        <v>59</v>
      </c>
      <c r="Q21" s="45">
        <v>1</v>
      </c>
    </row>
    <row r="22" spans="1:17" ht="20" customHeight="1" thickBot="1">
      <c r="A22" s="29" t="s">
        <v>8</v>
      </c>
      <c r="B22" s="30" t="s">
        <v>120</v>
      </c>
      <c r="C22" s="31"/>
      <c r="D22" s="31"/>
      <c r="E22" s="31"/>
      <c r="F22" s="31"/>
      <c r="G22" s="32"/>
      <c r="H22" s="9"/>
      <c r="I22" s="21"/>
      <c r="J22" s="10" t="s">
        <v>154</v>
      </c>
      <c r="K22" s="10"/>
      <c r="L22" s="10">
        <v>31</v>
      </c>
      <c r="M22" s="10" t="s">
        <v>3</v>
      </c>
      <c r="N22" s="22">
        <f t="shared" si="5"/>
        <v>0.38271604938271603</v>
      </c>
      <c r="O22" s="9"/>
      <c r="P22" s="44" t="s">
        <v>60</v>
      </c>
      <c r="Q22" s="45">
        <v>4</v>
      </c>
    </row>
    <row r="23" spans="1:17" ht="20" customHeight="1" thickBot="1">
      <c r="A23" s="16" t="s">
        <v>1</v>
      </c>
      <c r="B23" s="33" t="s">
        <v>181</v>
      </c>
      <c r="C23" s="19"/>
      <c r="D23" s="19"/>
      <c r="E23" s="19"/>
      <c r="F23" s="19"/>
      <c r="G23" s="34"/>
      <c r="H23" s="9"/>
      <c r="I23" s="23"/>
      <c r="J23" s="24" t="s">
        <v>6</v>
      </c>
      <c r="K23" s="24"/>
      <c r="L23" s="24">
        <v>4</v>
      </c>
      <c r="M23" s="24" t="s">
        <v>3</v>
      </c>
      <c r="N23" s="25"/>
      <c r="O23" s="9"/>
      <c r="P23" s="44" t="s">
        <v>87</v>
      </c>
      <c r="Q23" s="45">
        <v>4</v>
      </c>
    </row>
    <row r="24" spans="1:17" ht="20" customHeight="1">
      <c r="A24" s="21"/>
      <c r="B24" s="10" t="s">
        <v>41</v>
      </c>
      <c r="C24" s="10"/>
      <c r="D24" s="10"/>
      <c r="E24" s="10">
        <v>19</v>
      </c>
      <c r="F24" s="10" t="s">
        <v>3</v>
      </c>
      <c r="G24" s="22">
        <f t="shared" ref="G24:G27" si="6">E24/81</f>
        <v>0.23456790123456789</v>
      </c>
      <c r="H24" s="9"/>
      <c r="I24" s="16" t="s">
        <v>32</v>
      </c>
      <c r="J24" s="42" t="s">
        <v>155</v>
      </c>
      <c r="K24" s="19"/>
      <c r="L24" s="19"/>
      <c r="M24" s="19"/>
      <c r="N24" s="34"/>
      <c r="O24" s="9"/>
      <c r="P24" s="44" t="s">
        <v>188</v>
      </c>
      <c r="Q24" s="45">
        <v>1</v>
      </c>
    </row>
    <row r="25" spans="1:17" ht="20" customHeight="1">
      <c r="A25" s="21"/>
      <c r="B25" s="10" t="s">
        <v>180</v>
      </c>
      <c r="C25" s="10"/>
      <c r="D25" s="10"/>
      <c r="E25" s="10">
        <v>21</v>
      </c>
      <c r="F25" s="10" t="s">
        <v>3</v>
      </c>
      <c r="G25" s="22">
        <f t="shared" si="6"/>
        <v>0.25925925925925924</v>
      </c>
      <c r="H25" s="9"/>
      <c r="I25" s="21"/>
      <c r="J25" s="10" t="s">
        <v>156</v>
      </c>
      <c r="K25" s="10"/>
      <c r="L25" s="10">
        <v>46</v>
      </c>
      <c r="M25" s="10" t="s">
        <v>3</v>
      </c>
      <c r="N25" s="22">
        <f t="shared" ref="N25:N32" si="7">L25/81</f>
        <v>0.5679012345679012</v>
      </c>
      <c r="O25" s="9"/>
      <c r="P25" s="76" t="s">
        <v>189</v>
      </c>
      <c r="Q25" s="77">
        <v>1</v>
      </c>
    </row>
    <row r="26" spans="1:17" ht="20" customHeight="1">
      <c r="A26" s="21"/>
      <c r="B26" s="10" t="s">
        <v>43</v>
      </c>
      <c r="C26" s="10"/>
      <c r="D26" s="10"/>
      <c r="E26" s="10">
        <v>2</v>
      </c>
      <c r="F26" s="10" t="s">
        <v>184</v>
      </c>
      <c r="G26" s="22">
        <f t="shared" si="6"/>
        <v>2.4691358024691357E-2</v>
      </c>
      <c r="H26" s="9"/>
      <c r="I26" s="21"/>
      <c r="J26" s="10" t="s">
        <v>157</v>
      </c>
      <c r="K26" s="10"/>
      <c r="L26" s="10">
        <v>26</v>
      </c>
      <c r="M26" s="10" t="s">
        <v>3</v>
      </c>
      <c r="N26" s="22">
        <f t="shared" si="7"/>
        <v>0.32098765432098764</v>
      </c>
      <c r="O26" s="9"/>
      <c r="P26" s="78" t="s">
        <v>65</v>
      </c>
      <c r="Q26" s="45">
        <v>3</v>
      </c>
    </row>
    <row r="27" spans="1:17" ht="20" customHeight="1">
      <c r="A27" s="21"/>
      <c r="B27" s="10" t="s">
        <v>44</v>
      </c>
      <c r="C27" s="10"/>
      <c r="D27" s="10"/>
      <c r="E27" s="10">
        <v>2</v>
      </c>
      <c r="F27" s="10" t="s">
        <v>3</v>
      </c>
      <c r="G27" s="22">
        <f t="shared" si="6"/>
        <v>2.4691358024691357E-2</v>
      </c>
      <c r="H27" s="9"/>
      <c r="I27" s="21"/>
      <c r="J27" s="10" t="s">
        <v>158</v>
      </c>
      <c r="K27" s="10"/>
      <c r="L27" s="10">
        <v>4</v>
      </c>
      <c r="M27" s="10" t="s">
        <v>3</v>
      </c>
      <c r="N27" s="22">
        <f t="shared" si="7"/>
        <v>4.9382716049382713E-2</v>
      </c>
      <c r="O27" s="9"/>
      <c r="P27" s="44" t="s">
        <v>190</v>
      </c>
      <c r="Q27" s="45">
        <v>1</v>
      </c>
    </row>
    <row r="28" spans="1:17" ht="20" customHeight="1" thickBot="1">
      <c r="A28" s="23"/>
      <c r="B28" s="24" t="s">
        <v>6</v>
      </c>
      <c r="C28" s="24"/>
      <c r="D28" s="24"/>
      <c r="E28" s="24">
        <v>36</v>
      </c>
      <c r="F28" s="24" t="s">
        <v>3</v>
      </c>
      <c r="G28" s="25"/>
      <c r="H28" s="9"/>
      <c r="I28" s="21"/>
      <c r="J28" s="10" t="s">
        <v>159</v>
      </c>
      <c r="K28" s="10"/>
      <c r="L28" s="10">
        <v>0</v>
      </c>
      <c r="M28" s="10" t="s">
        <v>3</v>
      </c>
      <c r="N28" s="22">
        <f t="shared" si="7"/>
        <v>0</v>
      </c>
      <c r="O28" s="9"/>
      <c r="P28" s="44" t="s">
        <v>191</v>
      </c>
      <c r="Q28" s="45">
        <v>16</v>
      </c>
    </row>
    <row r="29" spans="1:17" ht="20" customHeight="1">
      <c r="A29" s="27" t="s">
        <v>11</v>
      </c>
      <c r="B29" s="26" t="s">
        <v>122</v>
      </c>
      <c r="C29" s="27"/>
      <c r="D29" s="27"/>
      <c r="E29" s="27"/>
      <c r="F29" s="27"/>
      <c r="G29" s="28"/>
      <c r="H29" s="9"/>
      <c r="I29" s="21"/>
      <c r="J29" s="10" t="s">
        <v>160</v>
      </c>
      <c r="K29" s="10"/>
      <c r="L29" s="10">
        <v>0</v>
      </c>
      <c r="M29" s="10" t="s">
        <v>3</v>
      </c>
      <c r="N29" s="22">
        <f t="shared" si="7"/>
        <v>0</v>
      </c>
      <c r="O29" s="9"/>
      <c r="P29" s="44" t="s">
        <v>192</v>
      </c>
      <c r="Q29" s="45">
        <v>8</v>
      </c>
    </row>
    <row r="30" spans="1:17" ht="20" customHeight="1" thickBot="1">
      <c r="A30" s="35" t="s">
        <v>1</v>
      </c>
      <c r="B30" s="14" t="s">
        <v>183</v>
      </c>
      <c r="C30" s="13"/>
      <c r="D30" s="13"/>
      <c r="E30" s="13"/>
      <c r="F30" s="13"/>
      <c r="G30" s="36"/>
      <c r="H30" s="9"/>
      <c r="I30" s="21"/>
      <c r="J30" s="10" t="s">
        <v>161</v>
      </c>
      <c r="K30" s="10"/>
      <c r="L30" s="10">
        <v>0</v>
      </c>
      <c r="M30" s="10" t="s">
        <v>3</v>
      </c>
      <c r="N30" s="22">
        <f t="shared" si="7"/>
        <v>0</v>
      </c>
      <c r="O30" s="9"/>
      <c r="P30" s="46" t="s">
        <v>193</v>
      </c>
      <c r="Q30" s="47">
        <v>55</v>
      </c>
    </row>
    <row r="31" spans="1:17" ht="20" customHeight="1">
      <c r="A31" s="37"/>
      <c r="B31" s="19" t="s">
        <v>45</v>
      </c>
      <c r="C31" s="19"/>
      <c r="D31" s="19"/>
      <c r="E31" s="19">
        <v>39</v>
      </c>
      <c r="F31" s="19" t="s">
        <v>3</v>
      </c>
      <c r="G31" s="22">
        <f t="shared" ref="G31:G34" si="8">E31/81</f>
        <v>0.48148148148148145</v>
      </c>
      <c r="H31" s="9"/>
      <c r="I31" s="21"/>
      <c r="J31" s="10" t="s">
        <v>162</v>
      </c>
      <c r="K31" s="10"/>
      <c r="L31" s="10">
        <v>0</v>
      </c>
      <c r="M31" s="10" t="s">
        <v>3</v>
      </c>
      <c r="N31" s="22">
        <f t="shared" si="7"/>
        <v>0</v>
      </c>
      <c r="O31" s="9"/>
      <c r="P31" s="81" t="s">
        <v>194</v>
      </c>
      <c r="Q31" s="82"/>
    </row>
    <row r="32" spans="1:17" ht="20" customHeight="1">
      <c r="A32" s="21"/>
      <c r="B32" s="10" t="s">
        <v>46</v>
      </c>
      <c r="C32" s="10"/>
      <c r="D32" s="10"/>
      <c r="E32" s="10">
        <v>3</v>
      </c>
      <c r="F32" s="10" t="s">
        <v>3</v>
      </c>
      <c r="G32" s="22">
        <f t="shared" si="8"/>
        <v>3.7037037037037035E-2</v>
      </c>
      <c r="H32" s="9"/>
      <c r="I32" s="21"/>
      <c r="J32" s="10" t="s">
        <v>163</v>
      </c>
      <c r="K32" s="10"/>
      <c r="L32" s="10">
        <v>0</v>
      </c>
      <c r="M32" s="10" t="s">
        <v>3</v>
      </c>
      <c r="N32" s="22">
        <f t="shared" si="7"/>
        <v>0</v>
      </c>
      <c r="O32" s="9"/>
      <c r="P32" s="75" t="s">
        <v>69</v>
      </c>
      <c r="Q32" s="75">
        <f>1+1+2</f>
        <v>4</v>
      </c>
    </row>
    <row r="33" spans="1:17" ht="20" customHeight="1" thickBot="1">
      <c r="A33" s="21"/>
      <c r="B33" s="10" t="s">
        <v>47</v>
      </c>
      <c r="C33" s="10"/>
      <c r="D33" s="10"/>
      <c r="E33" s="10">
        <v>4</v>
      </c>
      <c r="F33" s="10" t="s">
        <v>184</v>
      </c>
      <c r="G33" s="22">
        <f t="shared" si="8"/>
        <v>4.9382716049382713E-2</v>
      </c>
      <c r="H33" s="9"/>
      <c r="I33" s="23"/>
      <c r="J33" s="24" t="s">
        <v>6</v>
      </c>
      <c r="K33" s="24"/>
      <c r="L33" s="24">
        <v>5</v>
      </c>
      <c r="M33" s="24" t="s">
        <v>3</v>
      </c>
      <c r="N33" s="25"/>
      <c r="O33" s="9"/>
      <c r="P33" s="75" t="s">
        <v>70</v>
      </c>
      <c r="Q33" s="75">
        <f>2+1+2</f>
        <v>5</v>
      </c>
    </row>
    <row r="34" spans="1:17" ht="20" customHeight="1">
      <c r="A34" s="21"/>
      <c r="B34" s="10" t="s">
        <v>48</v>
      </c>
      <c r="C34" s="10"/>
      <c r="D34" s="10"/>
      <c r="E34" s="10">
        <v>7</v>
      </c>
      <c r="F34" s="10" t="s">
        <v>3</v>
      </c>
      <c r="G34" s="22">
        <f t="shared" si="8"/>
        <v>8.6419753086419748E-2</v>
      </c>
      <c r="H34" s="9"/>
      <c r="I34" s="16" t="s">
        <v>33</v>
      </c>
      <c r="J34" s="39" t="s">
        <v>164</v>
      </c>
      <c r="K34" s="19"/>
      <c r="L34" s="19"/>
      <c r="M34" s="19"/>
      <c r="N34" s="34"/>
      <c r="O34" s="9"/>
      <c r="P34" s="75" t="s">
        <v>71</v>
      </c>
      <c r="Q34" s="75">
        <f>2</f>
        <v>2</v>
      </c>
    </row>
    <row r="35" spans="1:17" ht="20" customHeight="1" thickBot="1">
      <c r="A35" s="23"/>
      <c r="B35" s="24" t="s">
        <v>6</v>
      </c>
      <c r="C35" s="24"/>
      <c r="D35" s="24"/>
      <c r="E35" s="24"/>
      <c r="F35" s="24" t="s">
        <v>3</v>
      </c>
      <c r="G35" s="25"/>
      <c r="H35" s="9"/>
      <c r="I35" s="21"/>
      <c r="J35" s="10" t="s">
        <v>167</v>
      </c>
      <c r="K35" s="10"/>
      <c r="L35" s="10">
        <v>79</v>
      </c>
      <c r="M35" s="10" t="s">
        <v>3</v>
      </c>
      <c r="N35" s="22">
        <f t="shared" ref="N35:N38" si="9">L35/81</f>
        <v>0.97530864197530864</v>
      </c>
      <c r="O35" s="9"/>
      <c r="P35" s="75" t="s">
        <v>72</v>
      </c>
      <c r="Q35" s="75">
        <f>2+2</f>
        <v>4</v>
      </c>
    </row>
    <row r="36" spans="1:17" ht="20" customHeight="1">
      <c r="A36" s="15" t="s">
        <v>7</v>
      </c>
      <c r="B36" s="38" t="s">
        <v>124</v>
      </c>
      <c r="C36" s="38"/>
      <c r="D36" s="38"/>
      <c r="E36" s="38"/>
      <c r="F36" s="38"/>
      <c r="G36" s="38"/>
      <c r="H36" s="9"/>
      <c r="I36" s="21"/>
      <c r="J36" s="10" t="s">
        <v>168</v>
      </c>
      <c r="K36" s="10"/>
      <c r="L36" s="10">
        <v>9</v>
      </c>
      <c r="M36" s="10" t="s">
        <v>3</v>
      </c>
      <c r="N36" s="22">
        <f t="shared" si="9"/>
        <v>0.1111111111111111</v>
      </c>
      <c r="O36" s="9"/>
      <c r="P36" s="75" t="s">
        <v>73</v>
      </c>
      <c r="Q36" s="75">
        <f>3</f>
        <v>3</v>
      </c>
    </row>
    <row r="37" spans="1:17" ht="20" customHeight="1">
      <c r="A37" s="10"/>
      <c r="B37" s="10" t="s">
        <v>2</v>
      </c>
      <c r="C37" s="10"/>
      <c r="D37" s="10"/>
      <c r="E37" s="10">
        <v>40</v>
      </c>
      <c r="F37" s="10" t="s">
        <v>3</v>
      </c>
      <c r="G37" s="22">
        <f t="shared" ref="G37:G40" si="10">E37/81</f>
        <v>0.49382716049382713</v>
      </c>
      <c r="H37" s="9"/>
      <c r="I37" s="21"/>
      <c r="J37" s="10" t="s">
        <v>169</v>
      </c>
      <c r="K37" s="10"/>
      <c r="L37" s="10">
        <v>0</v>
      </c>
      <c r="M37" s="10" t="s">
        <v>3</v>
      </c>
      <c r="N37" s="22">
        <f t="shared" si="9"/>
        <v>0</v>
      </c>
      <c r="O37" s="9"/>
      <c r="P37" s="75" t="s">
        <v>6</v>
      </c>
      <c r="Q37" s="75">
        <f>1</f>
        <v>1</v>
      </c>
    </row>
    <row r="38" spans="1:17" ht="20" customHeight="1" thickBot="1">
      <c r="A38" s="10"/>
      <c r="B38" s="10" t="s">
        <v>49</v>
      </c>
      <c r="C38" s="10"/>
      <c r="D38" s="10"/>
      <c r="E38" s="10">
        <v>2</v>
      </c>
      <c r="F38" s="10" t="s">
        <v>3</v>
      </c>
      <c r="G38" s="22">
        <f t="shared" si="10"/>
        <v>2.4691358024691357E-2</v>
      </c>
      <c r="H38" s="9"/>
      <c r="I38" s="21"/>
      <c r="J38" s="10" t="s">
        <v>170</v>
      </c>
      <c r="K38" s="10"/>
      <c r="L38" s="10">
        <v>0</v>
      </c>
      <c r="M38" s="10" t="s">
        <v>3</v>
      </c>
      <c r="N38" s="22">
        <f t="shared" si="9"/>
        <v>0</v>
      </c>
      <c r="O38" s="9"/>
      <c r="P38" s="85" t="s">
        <v>193</v>
      </c>
      <c r="Q38" s="85">
        <v>19</v>
      </c>
    </row>
    <row r="39" spans="1:17" ht="20" customHeight="1" thickBot="1">
      <c r="A39" s="10"/>
      <c r="B39" s="10" t="s">
        <v>4</v>
      </c>
      <c r="C39" s="10"/>
      <c r="D39" s="10"/>
      <c r="E39" s="10">
        <v>0</v>
      </c>
      <c r="F39" s="10" t="s">
        <v>184</v>
      </c>
      <c r="G39" s="22">
        <f t="shared" si="10"/>
        <v>0</v>
      </c>
      <c r="H39" s="9"/>
      <c r="I39" s="23"/>
      <c r="J39" s="24" t="s">
        <v>6</v>
      </c>
      <c r="K39" s="24"/>
      <c r="L39" s="24">
        <v>0</v>
      </c>
      <c r="M39" s="24" t="s">
        <v>3</v>
      </c>
      <c r="N39" s="25"/>
      <c r="O39" s="9"/>
      <c r="P39" s="83" t="s">
        <v>74</v>
      </c>
      <c r="Q39" s="84"/>
    </row>
    <row r="40" spans="1:17" ht="20" customHeight="1">
      <c r="A40" s="10"/>
      <c r="B40" s="10" t="s">
        <v>5</v>
      </c>
      <c r="C40" s="10"/>
      <c r="D40" s="10"/>
      <c r="E40" s="10">
        <v>1</v>
      </c>
      <c r="F40" s="10" t="s">
        <v>3</v>
      </c>
      <c r="G40" s="22">
        <f t="shared" si="10"/>
        <v>1.2345679012345678E-2</v>
      </c>
      <c r="H40" s="9"/>
      <c r="I40" s="16" t="s">
        <v>34</v>
      </c>
      <c r="J40" s="42" t="s">
        <v>165</v>
      </c>
      <c r="K40" s="19"/>
      <c r="L40" s="19"/>
      <c r="M40" s="19"/>
      <c r="N40" s="34"/>
      <c r="O40" s="9"/>
      <c r="P40" s="75" t="s">
        <v>75</v>
      </c>
      <c r="Q40" s="75">
        <f>1</f>
        <v>1</v>
      </c>
    </row>
    <row r="41" spans="1:17" ht="20" customHeight="1">
      <c r="A41" s="10"/>
      <c r="B41" s="10" t="s">
        <v>6</v>
      </c>
      <c r="C41" s="10"/>
      <c r="D41" s="10"/>
      <c r="E41" s="10">
        <v>38</v>
      </c>
      <c r="F41" s="10" t="s">
        <v>3</v>
      </c>
      <c r="G41" s="12"/>
      <c r="H41" s="9"/>
      <c r="I41" s="21"/>
      <c r="J41" s="10" t="s">
        <v>35</v>
      </c>
      <c r="K41" s="10"/>
      <c r="L41" s="10">
        <v>55</v>
      </c>
      <c r="M41" s="10" t="s">
        <v>3</v>
      </c>
      <c r="N41" s="22">
        <f t="shared" ref="N41:N43" si="11">L41/81</f>
        <v>0.67901234567901236</v>
      </c>
      <c r="O41" s="9"/>
      <c r="P41" s="80"/>
      <c r="Q41" s="80"/>
    </row>
    <row r="42" spans="1:17" ht="20" customHeight="1" thickBot="1">
      <c r="A42" s="13" t="s">
        <v>14</v>
      </c>
      <c r="B42" s="14" t="s">
        <v>125</v>
      </c>
      <c r="C42" s="13"/>
      <c r="D42" s="13"/>
      <c r="E42" s="13"/>
      <c r="F42" s="13"/>
      <c r="G42" s="36"/>
      <c r="H42" s="9"/>
      <c r="I42" s="21"/>
      <c r="J42" s="10" t="s">
        <v>36</v>
      </c>
      <c r="K42" s="10"/>
      <c r="L42" s="10">
        <v>19</v>
      </c>
      <c r="M42" s="10" t="s">
        <v>3</v>
      </c>
      <c r="N42" s="22">
        <f t="shared" si="11"/>
        <v>0.23456790123456789</v>
      </c>
      <c r="O42" s="9"/>
      <c r="P42" s="80"/>
      <c r="Q42" s="80"/>
    </row>
    <row r="43" spans="1:17" ht="20" customHeight="1">
      <c r="A43" s="16" t="s">
        <v>1</v>
      </c>
      <c r="B43" s="17" t="s">
        <v>178</v>
      </c>
      <c r="C43" s="17"/>
      <c r="D43" s="17"/>
      <c r="E43" s="17"/>
      <c r="F43" s="17"/>
      <c r="G43" s="58"/>
      <c r="H43" s="9"/>
      <c r="I43" s="86"/>
      <c r="J43" s="13" t="s">
        <v>52</v>
      </c>
      <c r="K43" s="13"/>
      <c r="L43" s="13">
        <v>1</v>
      </c>
      <c r="M43" s="13" t="s">
        <v>196</v>
      </c>
      <c r="N43" s="87">
        <f t="shared" si="11"/>
        <v>1.2345679012345678E-2</v>
      </c>
      <c r="P43" s="80"/>
      <c r="Q43" s="80"/>
    </row>
    <row r="44" spans="1:17" ht="20" customHeight="1" thickBot="1">
      <c r="A44" s="21"/>
      <c r="B44" s="10" t="s">
        <v>37</v>
      </c>
      <c r="C44" s="10"/>
      <c r="D44" s="10"/>
      <c r="E44" s="10">
        <v>42</v>
      </c>
      <c r="F44" s="10" t="s">
        <v>3</v>
      </c>
      <c r="G44" s="22">
        <f t="shared" ref="G44:G47" si="12">E44/81</f>
        <v>0.51851851851851849</v>
      </c>
      <c r="H44" s="9"/>
      <c r="I44" s="23"/>
      <c r="J44" s="24" t="s">
        <v>6</v>
      </c>
      <c r="K44" s="88"/>
      <c r="L44" s="24">
        <v>6</v>
      </c>
      <c r="M44" s="24" t="s">
        <v>196</v>
      </c>
      <c r="N44" s="25"/>
      <c r="P44" s="80"/>
      <c r="Q44" s="80"/>
    </row>
    <row r="45" spans="1:17" ht="20" customHeight="1">
      <c r="A45" s="21"/>
      <c r="B45" s="10" t="s">
        <v>38</v>
      </c>
      <c r="C45" s="10"/>
      <c r="D45" s="10"/>
      <c r="E45" s="10">
        <v>9</v>
      </c>
      <c r="F45" s="10" t="s">
        <v>3</v>
      </c>
      <c r="G45" s="22">
        <f t="shared" si="12"/>
        <v>0.1111111111111111</v>
      </c>
      <c r="H45" s="9"/>
      <c r="I45" s="9"/>
      <c r="J45" s="9"/>
      <c r="K45" s="3"/>
      <c r="L45" s="3"/>
      <c r="M45" s="3"/>
      <c r="N45" s="3"/>
      <c r="P45" s="80"/>
      <c r="Q45" s="80"/>
    </row>
    <row r="46" spans="1:17" ht="20" customHeight="1">
      <c r="A46" s="21"/>
      <c r="B46" s="10" t="s">
        <v>39</v>
      </c>
      <c r="C46" s="10"/>
      <c r="D46" s="10"/>
      <c r="E46" s="10">
        <v>0</v>
      </c>
      <c r="F46" s="10" t="s">
        <v>184</v>
      </c>
      <c r="G46" s="22">
        <f t="shared" si="12"/>
        <v>0</v>
      </c>
      <c r="H46" s="9"/>
      <c r="I46" s="9"/>
      <c r="J46" s="9"/>
      <c r="K46" s="3"/>
      <c r="L46" s="3"/>
      <c r="M46" s="3"/>
      <c r="N46" s="3"/>
      <c r="P46" s="80"/>
      <c r="Q46" s="80"/>
    </row>
    <row r="47" spans="1:17" ht="20" customHeight="1">
      <c r="A47" s="21"/>
      <c r="B47" s="10" t="s">
        <v>40</v>
      </c>
      <c r="C47" s="10"/>
      <c r="D47" s="10"/>
      <c r="E47" s="10">
        <v>1</v>
      </c>
      <c r="F47" s="10" t="s">
        <v>3</v>
      </c>
      <c r="G47" s="22">
        <f t="shared" si="12"/>
        <v>1.2345679012345678E-2</v>
      </c>
      <c r="H47" s="9"/>
      <c r="I47" s="9"/>
      <c r="J47" s="9"/>
      <c r="K47" s="3"/>
      <c r="L47" s="3"/>
      <c r="M47" s="3"/>
      <c r="N47" s="3"/>
      <c r="P47" s="80"/>
      <c r="Q47" s="80"/>
    </row>
    <row r="48" spans="1:17" ht="20" customHeight="1" thickBot="1">
      <c r="A48" s="23"/>
      <c r="B48" s="24" t="s">
        <v>6</v>
      </c>
      <c r="C48" s="24"/>
      <c r="D48" s="24"/>
      <c r="E48" s="24">
        <v>29</v>
      </c>
      <c r="F48" s="24" t="s">
        <v>3</v>
      </c>
      <c r="G48" s="25"/>
      <c r="H48" s="9"/>
      <c r="I48" s="9"/>
      <c r="J48" s="9"/>
      <c r="K48" s="3"/>
      <c r="L48" s="3"/>
      <c r="M48" s="3"/>
      <c r="N48" s="3"/>
      <c r="P48" s="80"/>
      <c r="Q48" s="80"/>
    </row>
    <row r="49" spans="1:17" ht="20" customHeight="1">
      <c r="A49" s="16" t="s">
        <v>7</v>
      </c>
      <c r="B49" s="33" t="s">
        <v>179</v>
      </c>
      <c r="C49" s="19"/>
      <c r="D49" s="19"/>
      <c r="E49" s="19"/>
      <c r="F49" s="19"/>
      <c r="G49" s="34"/>
      <c r="H49" s="9"/>
      <c r="I49" s="9"/>
      <c r="J49" s="9"/>
      <c r="K49" s="3"/>
      <c r="L49" s="3"/>
      <c r="M49" s="3"/>
      <c r="N49" s="3"/>
      <c r="P49" s="80"/>
      <c r="Q49" s="80"/>
    </row>
    <row r="50" spans="1:17" ht="20" customHeight="1">
      <c r="A50" s="21"/>
      <c r="B50" s="10" t="s">
        <v>41</v>
      </c>
      <c r="C50" s="10"/>
      <c r="D50" s="10"/>
      <c r="E50" s="10">
        <v>30</v>
      </c>
      <c r="F50" s="10" t="s">
        <v>3</v>
      </c>
      <c r="G50" s="22">
        <f t="shared" ref="G50:G53" si="13">E50/81</f>
        <v>0.37037037037037035</v>
      </c>
      <c r="H50" s="9"/>
      <c r="I50" s="9"/>
      <c r="J50" s="9"/>
      <c r="K50" s="3"/>
      <c r="L50" s="3"/>
      <c r="M50" s="3"/>
      <c r="N50" s="3"/>
      <c r="P50" s="79"/>
      <c r="Q50" s="80"/>
    </row>
    <row r="51" spans="1:17" ht="20" customHeight="1">
      <c r="A51" s="21"/>
      <c r="B51" s="10" t="s">
        <v>42</v>
      </c>
      <c r="C51" s="10"/>
      <c r="D51" s="10"/>
      <c r="E51" s="10">
        <v>12</v>
      </c>
      <c r="F51" s="10" t="s">
        <v>3</v>
      </c>
      <c r="G51" s="22">
        <f t="shared" si="13"/>
        <v>0.14814814814814814</v>
      </c>
      <c r="H51" s="9"/>
      <c r="I51" s="9"/>
      <c r="J51" s="9"/>
      <c r="K51" s="3"/>
      <c r="L51" s="3"/>
      <c r="M51" s="3"/>
      <c r="N51" s="3"/>
      <c r="P51" s="80"/>
      <c r="Q51" s="80"/>
    </row>
    <row r="52" spans="1:17" ht="20" customHeight="1">
      <c r="A52" s="21"/>
      <c r="B52" s="10" t="s">
        <v>43</v>
      </c>
      <c r="C52" s="10"/>
      <c r="D52" s="10"/>
      <c r="E52" s="10">
        <v>1</v>
      </c>
      <c r="F52" s="10" t="s">
        <v>184</v>
      </c>
      <c r="G52" s="22">
        <f t="shared" si="13"/>
        <v>1.2345679012345678E-2</v>
      </c>
      <c r="H52" s="9"/>
      <c r="I52" s="9"/>
      <c r="J52" s="9"/>
      <c r="K52" s="3"/>
      <c r="L52" s="3"/>
      <c r="M52" s="3"/>
      <c r="N52" s="3"/>
      <c r="P52" s="80"/>
      <c r="Q52" s="80"/>
    </row>
    <row r="53" spans="1:17" ht="20" customHeight="1">
      <c r="A53" s="21"/>
      <c r="B53" s="10" t="s">
        <v>44</v>
      </c>
      <c r="C53" s="10"/>
      <c r="D53" s="10"/>
      <c r="E53" s="10">
        <v>0</v>
      </c>
      <c r="F53" s="10" t="s">
        <v>3</v>
      </c>
      <c r="G53" s="22">
        <f t="shared" si="13"/>
        <v>0</v>
      </c>
      <c r="H53" s="9"/>
      <c r="I53" s="9"/>
      <c r="J53" s="9"/>
      <c r="K53" s="3"/>
      <c r="L53" s="3"/>
      <c r="M53" s="3"/>
      <c r="N53" s="3"/>
      <c r="P53" s="80"/>
      <c r="Q53" s="80"/>
    </row>
    <row r="54" spans="1:17" ht="20" customHeight="1" thickBot="1">
      <c r="A54" s="23"/>
      <c r="B54" s="24" t="s">
        <v>6</v>
      </c>
      <c r="C54" s="24"/>
      <c r="D54" s="24"/>
      <c r="E54" s="24">
        <v>27</v>
      </c>
      <c r="F54" s="24" t="s">
        <v>3</v>
      </c>
      <c r="G54" s="25"/>
      <c r="H54" s="9"/>
      <c r="I54" s="9"/>
      <c r="J54" s="9"/>
      <c r="K54" s="3"/>
      <c r="L54" s="3"/>
      <c r="M54" s="3"/>
      <c r="N54" s="3"/>
      <c r="P54" s="80"/>
      <c r="Q54" s="80"/>
    </row>
    <row r="55" spans="1:17" ht="20" customHeight="1">
      <c r="A55" s="16" t="s">
        <v>17</v>
      </c>
      <c r="B55" s="17" t="s">
        <v>185</v>
      </c>
      <c r="C55" s="17"/>
      <c r="D55" s="17"/>
      <c r="E55" s="17"/>
      <c r="F55" s="17"/>
      <c r="G55" s="58"/>
      <c r="H55" s="9"/>
      <c r="I55" s="9"/>
      <c r="J55" s="9"/>
      <c r="K55" s="3"/>
      <c r="L55" s="3"/>
      <c r="M55" s="3"/>
      <c r="N55" s="3"/>
      <c r="P55" s="80"/>
      <c r="Q55" s="80"/>
    </row>
    <row r="56" spans="1:17" ht="20" customHeight="1">
      <c r="A56" s="21"/>
      <c r="B56" s="10" t="s">
        <v>41</v>
      </c>
      <c r="C56" s="10"/>
      <c r="D56" s="10"/>
      <c r="E56" s="10">
        <v>29</v>
      </c>
      <c r="F56" s="10" t="s">
        <v>3</v>
      </c>
      <c r="G56" s="22">
        <f t="shared" ref="G56:G59" si="14">E56/81</f>
        <v>0.35802469135802467</v>
      </c>
      <c r="H56" s="9"/>
      <c r="I56" s="9"/>
      <c r="J56" s="9"/>
      <c r="K56" s="3"/>
      <c r="L56" s="3"/>
      <c r="M56" s="3"/>
      <c r="N56" s="3"/>
      <c r="P56" s="80"/>
      <c r="Q56" s="80"/>
    </row>
    <row r="57" spans="1:17" ht="20" customHeight="1">
      <c r="A57" s="21"/>
      <c r="B57" s="10" t="s">
        <v>42</v>
      </c>
      <c r="C57" s="10"/>
      <c r="D57" s="10"/>
      <c r="E57" s="10">
        <v>14</v>
      </c>
      <c r="F57" s="10" t="s">
        <v>3</v>
      </c>
      <c r="G57" s="22">
        <f t="shared" si="14"/>
        <v>0.1728395061728395</v>
      </c>
      <c r="H57" s="9"/>
      <c r="I57" s="9"/>
      <c r="J57" s="9"/>
      <c r="K57" s="3"/>
      <c r="L57" s="3"/>
      <c r="M57" s="3"/>
      <c r="N57" s="3"/>
      <c r="P57" s="80"/>
      <c r="Q57" s="80"/>
    </row>
    <row r="58" spans="1:17" ht="20" customHeight="1">
      <c r="A58" s="21"/>
      <c r="B58" s="10" t="s">
        <v>43</v>
      </c>
      <c r="C58" s="10"/>
      <c r="D58" s="10"/>
      <c r="E58" s="10">
        <v>1</v>
      </c>
      <c r="F58" s="10" t="s">
        <v>184</v>
      </c>
      <c r="G58" s="22">
        <f t="shared" si="14"/>
        <v>1.2345679012345678E-2</v>
      </c>
      <c r="H58" s="9"/>
      <c r="I58" s="9"/>
      <c r="J58" s="9"/>
      <c r="K58" s="3"/>
      <c r="L58" s="3"/>
      <c r="M58" s="3"/>
      <c r="N58" s="3"/>
      <c r="P58" s="79"/>
      <c r="Q58" s="80"/>
    </row>
    <row r="59" spans="1:17" ht="20" customHeight="1">
      <c r="A59" s="21"/>
      <c r="B59" s="10" t="s">
        <v>44</v>
      </c>
      <c r="C59" s="10"/>
      <c r="D59" s="10"/>
      <c r="E59" s="10">
        <v>1</v>
      </c>
      <c r="F59" s="10" t="s">
        <v>3</v>
      </c>
      <c r="G59" s="22">
        <f t="shared" si="14"/>
        <v>1.2345679012345678E-2</v>
      </c>
      <c r="H59" s="9"/>
      <c r="I59" s="9"/>
      <c r="J59" s="9"/>
      <c r="K59" s="3"/>
      <c r="L59" s="3"/>
      <c r="M59" s="3"/>
      <c r="N59" s="3"/>
      <c r="P59" s="80"/>
      <c r="Q59" s="80"/>
    </row>
    <row r="60" spans="1:17" ht="20" customHeight="1" thickBot="1">
      <c r="A60" s="23"/>
      <c r="B60" s="24" t="s">
        <v>6</v>
      </c>
      <c r="C60" s="24"/>
      <c r="D60" s="24"/>
      <c r="E60" s="24">
        <v>35</v>
      </c>
      <c r="F60" s="24" t="s">
        <v>3</v>
      </c>
      <c r="G60" s="25"/>
      <c r="H60" s="9"/>
      <c r="I60" s="9"/>
      <c r="J60" s="9"/>
      <c r="K60" s="3"/>
      <c r="L60" s="3"/>
      <c r="M60" s="3"/>
      <c r="N60" s="3"/>
    </row>
    <row r="61" spans="1:17" ht="20" customHeight="1" thickBot="1">
      <c r="A61" s="31" t="s">
        <v>18</v>
      </c>
      <c r="B61" s="30" t="s">
        <v>128</v>
      </c>
      <c r="C61" s="31"/>
      <c r="D61" s="31"/>
      <c r="E61" s="31"/>
      <c r="F61" s="31"/>
      <c r="G61" s="32"/>
      <c r="H61" s="9"/>
      <c r="I61" s="9"/>
      <c r="J61" s="9"/>
      <c r="K61" s="3"/>
      <c r="L61" s="3"/>
      <c r="M61" s="3"/>
      <c r="N61" s="3"/>
    </row>
    <row r="62" spans="1:17" ht="20" customHeight="1">
      <c r="A62" s="16" t="s">
        <v>1</v>
      </c>
      <c r="B62" s="33" t="s">
        <v>181</v>
      </c>
      <c r="C62" s="19"/>
      <c r="D62" s="19"/>
      <c r="E62" s="19"/>
      <c r="F62" s="19"/>
      <c r="G62" s="34"/>
      <c r="H62" s="9"/>
      <c r="I62" s="9"/>
      <c r="J62" s="9"/>
      <c r="K62" s="3"/>
      <c r="L62" s="3"/>
      <c r="M62" s="3"/>
      <c r="N62" s="3"/>
    </row>
    <row r="63" spans="1:17" ht="20" customHeight="1">
      <c r="A63" s="21"/>
      <c r="B63" s="10" t="s">
        <v>41</v>
      </c>
      <c r="C63" s="10"/>
      <c r="D63" s="10"/>
      <c r="E63" s="10">
        <v>36</v>
      </c>
      <c r="F63" s="10" t="s">
        <v>3</v>
      </c>
      <c r="G63" s="22">
        <f t="shared" ref="G63:G66" si="15">E63/81</f>
        <v>0.44444444444444442</v>
      </c>
      <c r="H63" s="9"/>
      <c r="I63" s="9"/>
      <c r="J63" s="9"/>
      <c r="K63" s="3"/>
      <c r="L63" s="3"/>
      <c r="M63" s="3"/>
      <c r="N63" s="3"/>
    </row>
    <row r="64" spans="1:17" ht="20" customHeight="1">
      <c r="A64" s="21"/>
      <c r="B64" s="10" t="s">
        <v>42</v>
      </c>
      <c r="C64" s="10"/>
      <c r="D64" s="10"/>
      <c r="E64" s="10">
        <v>14</v>
      </c>
      <c r="F64" s="10" t="s">
        <v>3</v>
      </c>
      <c r="G64" s="22">
        <f t="shared" si="15"/>
        <v>0.1728395061728395</v>
      </c>
      <c r="H64" s="9"/>
      <c r="I64" s="9"/>
      <c r="J64" s="9"/>
      <c r="K64" s="3"/>
      <c r="L64" s="3"/>
      <c r="M64" s="3"/>
      <c r="N64" s="3"/>
    </row>
    <row r="65" spans="1:14" ht="20" customHeight="1">
      <c r="A65" s="21"/>
      <c r="B65" s="10" t="s">
        <v>43</v>
      </c>
      <c r="C65" s="10"/>
      <c r="D65" s="10"/>
      <c r="E65" s="10">
        <v>6</v>
      </c>
      <c r="F65" s="10" t="s">
        <v>184</v>
      </c>
      <c r="G65" s="22">
        <f t="shared" si="15"/>
        <v>7.407407407407407E-2</v>
      </c>
      <c r="H65" s="9"/>
      <c r="I65" s="9"/>
      <c r="J65" s="9"/>
      <c r="K65" s="3"/>
      <c r="L65" s="3"/>
      <c r="M65" s="3"/>
      <c r="N65" s="3"/>
    </row>
    <row r="66" spans="1:14" ht="20" customHeight="1">
      <c r="A66" s="21"/>
      <c r="B66" s="10" t="s">
        <v>44</v>
      </c>
      <c r="C66" s="10"/>
      <c r="D66" s="10"/>
      <c r="E66" s="10">
        <v>0</v>
      </c>
      <c r="F66" s="10" t="s">
        <v>3</v>
      </c>
      <c r="G66" s="22">
        <f t="shared" si="15"/>
        <v>0</v>
      </c>
      <c r="H66" s="9"/>
      <c r="I66" s="9"/>
      <c r="J66" s="9"/>
      <c r="K66" s="3"/>
      <c r="L66" s="3"/>
      <c r="M66" s="3"/>
      <c r="N66" s="3"/>
    </row>
    <row r="67" spans="1:14" ht="20" customHeight="1" thickBot="1">
      <c r="A67" s="23"/>
      <c r="B67" s="24" t="s">
        <v>6</v>
      </c>
      <c r="C67" s="24"/>
      <c r="D67" s="24"/>
      <c r="E67" s="24">
        <v>22</v>
      </c>
      <c r="F67" s="24" t="s">
        <v>3</v>
      </c>
      <c r="G67" s="25"/>
      <c r="H67" s="9"/>
      <c r="I67" s="9"/>
      <c r="J67" s="9"/>
      <c r="K67" s="3"/>
      <c r="L67" s="3"/>
      <c r="M67" s="3"/>
      <c r="N67" s="3"/>
    </row>
    <row r="68" spans="1:14" ht="20" customHeight="1">
      <c r="A68" s="16" t="s">
        <v>7</v>
      </c>
      <c r="B68" s="17" t="s">
        <v>186</v>
      </c>
      <c r="C68" s="17"/>
      <c r="D68" s="17"/>
      <c r="E68" s="17"/>
      <c r="F68" s="17"/>
      <c r="G68" s="58"/>
      <c r="H68" s="9"/>
      <c r="I68" s="9"/>
      <c r="J68" s="9"/>
      <c r="K68" s="3"/>
      <c r="L68" s="3"/>
      <c r="M68" s="3"/>
      <c r="N68" s="3"/>
    </row>
    <row r="69" spans="1:14" ht="20" customHeight="1">
      <c r="A69" s="21"/>
      <c r="B69" s="10" t="s">
        <v>2</v>
      </c>
      <c r="C69" s="10"/>
      <c r="D69" s="10"/>
      <c r="E69" s="10">
        <v>58</v>
      </c>
      <c r="F69" s="10" t="s">
        <v>3</v>
      </c>
      <c r="G69" s="22">
        <f t="shared" ref="G69:G71" si="16">E69/81</f>
        <v>0.71604938271604934</v>
      </c>
      <c r="H69" s="9"/>
      <c r="I69" s="9"/>
      <c r="J69" s="9"/>
      <c r="K69" s="3"/>
      <c r="L69" s="3"/>
      <c r="M69" s="3"/>
      <c r="N69" s="3"/>
    </row>
    <row r="70" spans="1:14" ht="20" customHeight="1">
      <c r="A70" s="21"/>
      <c r="B70" s="10" t="s">
        <v>49</v>
      </c>
      <c r="C70" s="10"/>
      <c r="D70" s="10"/>
      <c r="E70" s="10">
        <v>0</v>
      </c>
      <c r="F70" s="10" t="s">
        <v>3</v>
      </c>
      <c r="G70" s="22">
        <f t="shared" si="16"/>
        <v>0</v>
      </c>
      <c r="H70" s="9"/>
      <c r="I70" s="9"/>
      <c r="J70" s="9"/>
      <c r="K70" s="3"/>
      <c r="L70" s="3"/>
      <c r="M70" s="3"/>
      <c r="N70" s="3"/>
    </row>
    <row r="71" spans="1:14" ht="20" customHeight="1">
      <c r="A71" s="21"/>
      <c r="B71" s="10" t="s">
        <v>4</v>
      </c>
      <c r="C71" s="10"/>
      <c r="D71" s="10"/>
      <c r="E71" s="10">
        <v>0</v>
      </c>
      <c r="F71" s="10" t="s">
        <v>3</v>
      </c>
      <c r="G71" s="22">
        <f t="shared" si="16"/>
        <v>0</v>
      </c>
      <c r="H71" s="9"/>
      <c r="I71" s="9"/>
      <c r="J71" s="9"/>
      <c r="K71" s="3"/>
      <c r="L71" s="3"/>
      <c r="M71" s="3"/>
      <c r="N71" s="3"/>
    </row>
    <row r="72" spans="1:14" ht="20" customHeight="1" thickBot="1">
      <c r="A72" s="23"/>
      <c r="B72" s="24" t="s">
        <v>6</v>
      </c>
      <c r="C72" s="24"/>
      <c r="D72" s="24"/>
      <c r="E72" s="24">
        <v>23</v>
      </c>
      <c r="F72" s="24" t="s">
        <v>3</v>
      </c>
      <c r="G72" s="25"/>
      <c r="H72" s="9"/>
      <c r="I72" s="9"/>
      <c r="J72" s="9"/>
      <c r="K72" s="3"/>
      <c r="L72" s="3"/>
      <c r="M72" s="3"/>
      <c r="N72" s="3"/>
    </row>
    <row r="73" spans="1:14" ht="20" customHeight="1">
      <c r="A73" s="16" t="s">
        <v>17</v>
      </c>
      <c r="B73" s="17" t="s">
        <v>179</v>
      </c>
      <c r="C73" s="17"/>
      <c r="D73" s="17"/>
      <c r="E73" s="17"/>
      <c r="F73" s="17"/>
      <c r="G73" s="58"/>
      <c r="H73" s="9"/>
      <c r="I73" s="9"/>
      <c r="J73" s="9"/>
      <c r="K73" s="3"/>
      <c r="L73" s="3"/>
      <c r="M73" s="3"/>
      <c r="N73" s="3"/>
    </row>
    <row r="74" spans="1:14" ht="20" customHeight="1">
      <c r="A74" s="21"/>
      <c r="B74" s="10" t="s">
        <v>41</v>
      </c>
      <c r="C74" s="10"/>
      <c r="D74" s="10"/>
      <c r="E74" s="10">
        <v>47</v>
      </c>
      <c r="F74" s="10" t="s">
        <v>3</v>
      </c>
      <c r="G74" s="22">
        <f t="shared" ref="G74:G77" si="17">E74/81</f>
        <v>0.58024691358024694</v>
      </c>
      <c r="H74" s="9"/>
      <c r="I74" s="9"/>
      <c r="J74" s="9"/>
      <c r="K74" s="3"/>
      <c r="L74" s="3"/>
      <c r="M74" s="3"/>
      <c r="N74" s="3"/>
    </row>
    <row r="75" spans="1:14" ht="20" customHeight="1">
      <c r="A75" s="21"/>
      <c r="B75" s="10" t="s">
        <v>42</v>
      </c>
      <c r="C75" s="10"/>
      <c r="D75" s="10"/>
      <c r="E75" s="10">
        <v>9</v>
      </c>
      <c r="F75" s="10" t="s">
        <v>3</v>
      </c>
      <c r="G75" s="22">
        <f t="shared" si="17"/>
        <v>0.1111111111111111</v>
      </c>
      <c r="I75" s="9"/>
      <c r="J75" s="9"/>
      <c r="K75" s="3"/>
      <c r="L75" s="3"/>
      <c r="M75" s="3"/>
      <c r="N75" s="3"/>
    </row>
    <row r="76" spans="1:14" ht="20" customHeight="1">
      <c r="A76" s="21"/>
      <c r="B76" s="10" t="s">
        <v>43</v>
      </c>
      <c r="C76" s="10"/>
      <c r="D76" s="10"/>
      <c r="E76" s="10">
        <v>1</v>
      </c>
      <c r="F76" s="10"/>
      <c r="G76" s="22">
        <f t="shared" si="17"/>
        <v>1.2345679012345678E-2</v>
      </c>
      <c r="K76" s="3"/>
      <c r="L76" s="3"/>
      <c r="M76" s="3"/>
      <c r="N76" s="3"/>
    </row>
    <row r="77" spans="1:14" ht="20" customHeight="1">
      <c r="A77" s="21"/>
      <c r="B77" s="10" t="s">
        <v>44</v>
      </c>
      <c r="C77" s="10"/>
      <c r="D77" s="10"/>
      <c r="E77" s="10">
        <v>0</v>
      </c>
      <c r="F77" s="10" t="s">
        <v>3</v>
      </c>
      <c r="G77" s="22">
        <f t="shared" si="17"/>
        <v>0</v>
      </c>
      <c r="K77" s="3"/>
      <c r="L77" s="3"/>
      <c r="M77" s="3"/>
      <c r="N77" s="3"/>
    </row>
    <row r="78" spans="1:14" ht="20" customHeight="1" thickBot="1">
      <c r="A78" s="23"/>
      <c r="B78" s="24" t="s">
        <v>6</v>
      </c>
      <c r="C78" s="24"/>
      <c r="D78" s="24"/>
      <c r="E78" s="24">
        <v>20</v>
      </c>
      <c r="F78" s="24" t="s">
        <v>3</v>
      </c>
      <c r="G78" s="25"/>
      <c r="K78" s="3"/>
      <c r="L78" s="3"/>
      <c r="M78" s="3"/>
      <c r="N78" s="3"/>
    </row>
    <row r="79" spans="1:14" ht="20" customHeight="1">
      <c r="A79" s="37" t="s">
        <v>19</v>
      </c>
      <c r="B79" s="39" t="s">
        <v>130</v>
      </c>
      <c r="C79" s="19"/>
      <c r="D79" s="19"/>
      <c r="E79" s="19"/>
      <c r="F79" s="19"/>
      <c r="G79" s="34"/>
      <c r="K79" s="3"/>
      <c r="L79" s="3"/>
      <c r="M79" s="3"/>
      <c r="N79" s="3"/>
    </row>
    <row r="80" spans="1:14" ht="20" customHeight="1">
      <c r="A80" s="21"/>
      <c r="B80" s="10" t="s">
        <v>20</v>
      </c>
      <c r="C80" s="10"/>
      <c r="D80" s="10"/>
      <c r="E80" s="10">
        <v>76</v>
      </c>
      <c r="F80" s="10" t="s">
        <v>3</v>
      </c>
      <c r="G80" s="49">
        <f>E80/81</f>
        <v>0.93827160493827155</v>
      </c>
      <c r="K80" s="3"/>
      <c r="L80" s="3"/>
      <c r="M80" s="3"/>
      <c r="N80" s="3"/>
    </row>
    <row r="81" spans="1:14" ht="20" customHeight="1">
      <c r="A81" s="21"/>
      <c r="B81" s="10" t="s">
        <v>21</v>
      </c>
      <c r="C81" s="10"/>
      <c r="D81" s="10"/>
      <c r="E81" s="10">
        <v>0</v>
      </c>
      <c r="F81" s="10" t="s">
        <v>3</v>
      </c>
      <c r="G81" s="22">
        <f t="shared" ref="G81" si="18">E81/81</f>
        <v>0</v>
      </c>
      <c r="K81" s="3"/>
      <c r="L81" s="3"/>
      <c r="M81" s="3"/>
      <c r="N81" s="3"/>
    </row>
    <row r="82" spans="1:14" ht="20" customHeight="1" thickBot="1">
      <c r="A82" s="23"/>
      <c r="B82" s="24" t="s">
        <v>6</v>
      </c>
      <c r="C82" s="24"/>
      <c r="D82" s="24"/>
      <c r="E82" s="24">
        <v>5</v>
      </c>
      <c r="F82" s="24" t="s">
        <v>3</v>
      </c>
      <c r="G82" s="25"/>
      <c r="K82" s="3"/>
      <c r="L82" s="3"/>
      <c r="M82" s="3"/>
      <c r="N82" s="3"/>
    </row>
    <row r="83" spans="1:14" ht="20" customHeight="1">
      <c r="A83" s="37" t="s">
        <v>22</v>
      </c>
      <c r="B83" s="39" t="s">
        <v>131</v>
      </c>
      <c r="C83" s="19"/>
      <c r="D83" s="19"/>
      <c r="E83" s="19"/>
      <c r="F83" s="19"/>
      <c r="G83" s="34"/>
      <c r="K83" s="3"/>
      <c r="L83" s="3"/>
      <c r="M83" s="3"/>
      <c r="N83" s="3"/>
    </row>
    <row r="84" spans="1:14" ht="20" customHeight="1">
      <c r="A84" s="21"/>
      <c r="B84" s="10" t="s">
        <v>132</v>
      </c>
      <c r="C84" s="10"/>
      <c r="D84" s="10"/>
      <c r="E84" s="10">
        <v>58</v>
      </c>
      <c r="F84" s="10" t="s">
        <v>3</v>
      </c>
      <c r="G84" s="22">
        <f t="shared" ref="G84:G89" si="19">E84/81</f>
        <v>0.71604938271604934</v>
      </c>
      <c r="K84" s="3"/>
      <c r="L84" s="3"/>
      <c r="M84" s="3"/>
      <c r="N84" s="3"/>
    </row>
    <row r="85" spans="1:14" ht="20" customHeight="1">
      <c r="A85" s="21"/>
      <c r="B85" s="10" t="s">
        <v>133</v>
      </c>
      <c r="C85" s="10"/>
      <c r="D85" s="10"/>
      <c r="E85" s="10">
        <v>15</v>
      </c>
      <c r="F85" s="10" t="s">
        <v>3</v>
      </c>
      <c r="G85" s="22">
        <f t="shared" si="19"/>
        <v>0.18518518518518517</v>
      </c>
      <c r="K85" s="3"/>
      <c r="L85" s="3"/>
      <c r="M85" s="3"/>
      <c r="N85" s="3"/>
    </row>
    <row r="86" spans="1:14" ht="20" customHeight="1">
      <c r="A86" s="21"/>
      <c r="B86" s="10" t="s">
        <v>134</v>
      </c>
      <c r="C86" s="10"/>
      <c r="D86" s="10"/>
      <c r="E86" s="10">
        <v>16</v>
      </c>
      <c r="F86" s="10" t="s">
        <v>3</v>
      </c>
      <c r="G86" s="22">
        <f t="shared" si="19"/>
        <v>0.19753086419753085</v>
      </c>
      <c r="K86" s="3"/>
      <c r="L86" s="3"/>
      <c r="M86" s="3"/>
      <c r="N86" s="3"/>
    </row>
    <row r="87" spans="1:14" ht="20" customHeight="1">
      <c r="A87" s="21"/>
      <c r="B87" s="10" t="s">
        <v>135</v>
      </c>
      <c r="C87" s="10"/>
      <c r="D87" s="10"/>
      <c r="E87" s="10">
        <v>1</v>
      </c>
      <c r="F87" s="10" t="s">
        <v>3</v>
      </c>
      <c r="G87" s="22">
        <f t="shared" si="19"/>
        <v>1.2345679012345678E-2</v>
      </c>
      <c r="K87" s="3"/>
      <c r="L87" s="3"/>
      <c r="M87" s="3"/>
      <c r="N87" s="3"/>
    </row>
    <row r="88" spans="1:14" ht="20" customHeight="1">
      <c r="A88" s="21"/>
      <c r="B88" s="10" t="s">
        <v>136</v>
      </c>
      <c r="C88" s="10"/>
      <c r="D88" s="10"/>
      <c r="E88" s="10">
        <v>0</v>
      </c>
      <c r="F88" s="10" t="s">
        <v>3</v>
      </c>
      <c r="G88" s="22">
        <f t="shared" si="19"/>
        <v>0</v>
      </c>
      <c r="K88" s="3"/>
      <c r="L88" s="3"/>
      <c r="M88" s="3"/>
      <c r="N88" s="3"/>
    </row>
    <row r="89" spans="1:14" ht="20" customHeight="1">
      <c r="A89" s="21"/>
      <c r="B89" s="10" t="s">
        <v>137</v>
      </c>
      <c r="C89" s="10"/>
      <c r="D89" s="10"/>
      <c r="E89" s="10">
        <v>1</v>
      </c>
      <c r="F89" s="10" t="s">
        <v>3</v>
      </c>
      <c r="G89" s="22">
        <f t="shared" si="19"/>
        <v>1.2345679012345678E-2</v>
      </c>
      <c r="K89" s="3"/>
      <c r="L89" s="3"/>
      <c r="M89" s="3"/>
      <c r="N89" s="3"/>
    </row>
    <row r="90" spans="1:14" ht="20" customHeight="1" thickBot="1">
      <c r="A90" s="23"/>
      <c r="B90" s="24" t="s">
        <v>6</v>
      </c>
      <c r="C90" s="24"/>
      <c r="D90" s="24"/>
      <c r="E90" s="24">
        <v>4</v>
      </c>
      <c r="F90" s="24" t="s">
        <v>3</v>
      </c>
      <c r="G90" s="25"/>
      <c r="K90" s="3"/>
      <c r="L90" s="3"/>
      <c r="M90" s="3"/>
      <c r="N90" s="3"/>
    </row>
    <row r="91" spans="1:14" ht="20" customHeight="1">
      <c r="K91" s="3"/>
      <c r="L91" s="3"/>
      <c r="M91" s="3"/>
      <c r="N91" s="3"/>
    </row>
    <row r="92" spans="1:14" ht="20" customHeight="1">
      <c r="K92" s="3"/>
      <c r="L92" s="3"/>
      <c r="M92" s="3"/>
      <c r="N92" s="3"/>
    </row>
    <row r="93" spans="1:14" ht="20" customHeight="1">
      <c r="K93" s="3"/>
      <c r="L93" s="3"/>
      <c r="M93" s="3"/>
      <c r="N93" s="3"/>
    </row>
    <row r="94" spans="1:14" ht="20" customHeight="1">
      <c r="K94" s="3"/>
      <c r="L94" s="3"/>
      <c r="M94" s="3"/>
      <c r="N94" s="3"/>
    </row>
    <row r="95" spans="1:14" ht="20" customHeight="1">
      <c r="K95" s="3"/>
      <c r="L95" s="3"/>
      <c r="M95" s="3"/>
      <c r="N95" s="3"/>
    </row>
    <row r="96" spans="1:14" ht="20" customHeight="1">
      <c r="K96" s="3"/>
      <c r="L96" s="3"/>
      <c r="M96" s="3"/>
      <c r="N96" s="3"/>
    </row>
    <row r="97" spans="11:14" ht="20" customHeight="1">
      <c r="K97" s="3"/>
      <c r="L97" s="3"/>
      <c r="M97" s="3"/>
      <c r="N97" s="3"/>
    </row>
    <row r="98" spans="11:14" ht="20" customHeight="1">
      <c r="K98" s="3"/>
      <c r="L98" s="3"/>
      <c r="M98" s="3"/>
      <c r="N98" s="3"/>
    </row>
    <row r="99" spans="11:14" ht="20" customHeight="1">
      <c r="K99" s="3"/>
      <c r="L99" s="3"/>
      <c r="M99" s="3"/>
      <c r="N99" s="3"/>
    </row>
    <row r="100" spans="11:14" ht="20" customHeight="1">
      <c r="K100" s="3"/>
      <c r="L100" s="3"/>
      <c r="M100" s="3"/>
      <c r="N100" s="3"/>
    </row>
    <row r="101" spans="11:14" ht="20" customHeight="1">
      <c r="K101" s="3"/>
      <c r="L101" s="3"/>
      <c r="M101" s="3"/>
      <c r="N101" s="3"/>
    </row>
    <row r="102" spans="11:14" ht="20" customHeight="1">
      <c r="K102" s="3"/>
      <c r="L102" s="3"/>
      <c r="M102" s="3"/>
      <c r="N102" s="3"/>
    </row>
    <row r="103" spans="11:14" ht="20" customHeight="1">
      <c r="K103" s="3"/>
      <c r="L103" s="3"/>
      <c r="M103" s="3"/>
      <c r="N103" s="3"/>
    </row>
    <row r="104" spans="11:14" ht="20" customHeight="1">
      <c r="K104" s="3"/>
      <c r="L104" s="3"/>
      <c r="M104" s="3"/>
      <c r="N104" s="3"/>
    </row>
    <row r="105" spans="11:14" ht="20" customHeight="1">
      <c r="K105" s="3"/>
      <c r="L105" s="3"/>
      <c r="M105" s="3"/>
      <c r="N105" s="3"/>
    </row>
    <row r="106" spans="11:14" ht="20" customHeight="1">
      <c r="K106" s="3"/>
      <c r="L106" s="3"/>
      <c r="M106" s="3"/>
      <c r="N106" s="3"/>
    </row>
    <row r="107" spans="11:14" ht="20" customHeight="1">
      <c r="K107" s="3"/>
      <c r="L107" s="3"/>
      <c r="M107" s="3"/>
      <c r="N107" s="3"/>
    </row>
    <row r="108" spans="11:14" ht="20" customHeight="1">
      <c r="K108" s="3"/>
      <c r="L108" s="3"/>
      <c r="M108" s="3"/>
      <c r="N108" s="3"/>
    </row>
    <row r="109" spans="11:14" ht="20" customHeight="1">
      <c r="K109" s="3"/>
      <c r="L109" s="3"/>
      <c r="M109" s="3"/>
      <c r="N109" s="3"/>
    </row>
    <row r="110" spans="11:14" ht="20" customHeight="1">
      <c r="K110" s="3"/>
      <c r="L110" s="3"/>
      <c r="M110" s="3"/>
      <c r="N110" s="3"/>
    </row>
    <row r="111" spans="11:14" ht="20" customHeight="1">
      <c r="K111" s="3"/>
      <c r="L111" s="3"/>
      <c r="M111" s="3"/>
      <c r="N111" s="3"/>
    </row>
    <row r="112" spans="11:14" ht="20" customHeight="1">
      <c r="K112" s="3"/>
      <c r="L112" s="3"/>
      <c r="M112" s="3"/>
      <c r="N112" s="3"/>
    </row>
    <row r="113" spans="8:26" ht="20" customHeight="1">
      <c r="K113" s="3"/>
      <c r="L113" s="3"/>
      <c r="M113" s="3"/>
      <c r="N113" s="3"/>
    </row>
    <row r="114" spans="8:26" ht="20" customHeight="1">
      <c r="K114" s="3"/>
      <c r="L114" s="3"/>
      <c r="M114" s="3"/>
      <c r="N114" s="3"/>
    </row>
    <row r="115" spans="8:26" ht="20" customHeight="1">
      <c r="H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8:26" ht="20" customHeight="1"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8:26" ht="20" customHeight="1">
      <c r="I117" s="3"/>
      <c r="J117" s="3"/>
      <c r="K117" s="3"/>
      <c r="L117" s="3"/>
      <c r="M117" s="3"/>
      <c r="N117" s="3"/>
    </row>
    <row r="131" spans="1:7" ht="20" customHeight="1">
      <c r="A131" s="3"/>
      <c r="B131" s="3"/>
      <c r="C131" s="3"/>
      <c r="D131" s="3"/>
      <c r="E131" s="3"/>
      <c r="F131" s="3"/>
      <c r="G131" s="3"/>
    </row>
    <row r="132" spans="1:7" ht="20" customHeight="1">
      <c r="A132" s="3"/>
      <c r="B132" s="3"/>
      <c r="C132" s="3"/>
      <c r="D132" s="3"/>
      <c r="E132" s="3"/>
      <c r="F132" s="3"/>
      <c r="G132" s="3"/>
    </row>
  </sheetData>
  <mergeCells count="2">
    <mergeCell ref="E1:J1"/>
    <mergeCell ref="B2:J2"/>
  </mergeCells>
  <phoneticPr fontId="2"/>
  <pageMargins left="0.70866141732283472" right="0.70866141732283472" top="0.74803149606299213" bottom="0.74803149606299213" header="0.31496062992125984" footer="0.31496062992125984"/>
  <pageSetup paperSize="9" scale="3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4324C-A7EB-4C49-A486-A4FA1DDACE08}">
  <sheetPr>
    <pageSetUpPr fitToPage="1"/>
  </sheetPr>
  <dimension ref="A1:Z117"/>
  <sheetViews>
    <sheetView topLeftCell="A19" zoomScale="70" zoomScaleNormal="70" workbookViewId="0">
      <selection activeCell="J7" sqref="J7"/>
    </sheetView>
  </sheetViews>
  <sheetFormatPr baseColWidth="10" defaultColWidth="8.83203125" defaultRowHeight="20" customHeight="1"/>
  <cols>
    <col min="1" max="1" width="11" bestFit="1" customWidth="1"/>
    <col min="2" max="2" width="19.1640625" bestFit="1" customWidth="1"/>
    <col min="3" max="3" width="7.1640625" bestFit="1" customWidth="1"/>
    <col min="4" max="4" width="28.6640625" customWidth="1"/>
    <col min="5" max="5" width="3.5" bestFit="1" customWidth="1"/>
    <col min="6" max="6" width="3.33203125" bestFit="1" customWidth="1"/>
    <col min="7" max="7" width="6" bestFit="1" customWidth="1"/>
    <col min="8" max="8" width="3.33203125" bestFit="1" customWidth="1"/>
    <col min="9" max="9" width="7.1640625" bestFit="1" customWidth="1"/>
    <col min="10" max="10" width="47.1640625" bestFit="1" customWidth="1"/>
    <col min="11" max="11" width="10" customWidth="1"/>
    <col min="12" max="12" width="3.5" bestFit="1" customWidth="1"/>
    <col min="13" max="13" width="3.33203125" bestFit="1" customWidth="1"/>
    <col min="14" max="14" width="5" bestFit="1" customWidth="1"/>
    <col min="15" max="15" width="3.33203125" bestFit="1" customWidth="1"/>
    <col min="16" max="16" width="13.83203125" customWidth="1"/>
    <col min="17" max="17" width="8.1640625" bestFit="1" customWidth="1"/>
    <col min="18" max="22" width="28.6640625" customWidth="1"/>
    <col min="23" max="24" width="24.6640625" customWidth="1"/>
  </cols>
  <sheetData>
    <row r="1" spans="1:17" ht="20" customHeight="1">
      <c r="A1" s="11" t="s">
        <v>171</v>
      </c>
      <c r="B1" s="8"/>
      <c r="C1" s="8"/>
      <c r="D1" s="8"/>
      <c r="E1" s="91" t="s">
        <v>115</v>
      </c>
      <c r="F1" s="91"/>
      <c r="G1" s="91"/>
      <c r="H1" s="91"/>
      <c r="I1" s="91"/>
      <c r="J1" s="91"/>
    </row>
    <row r="2" spans="1:17" ht="20" customHeight="1">
      <c r="A2" s="9"/>
      <c r="B2" s="92" t="s">
        <v>174</v>
      </c>
      <c r="C2" s="92"/>
      <c r="D2" s="92"/>
      <c r="E2" s="92"/>
      <c r="F2" s="92"/>
      <c r="G2" s="92"/>
      <c r="H2" s="92"/>
      <c r="I2" s="92"/>
      <c r="J2" s="92"/>
      <c r="K2" s="3"/>
      <c r="L2" s="3"/>
      <c r="M2" s="3"/>
      <c r="N2" s="3"/>
    </row>
    <row r="3" spans="1:17" ht="20" customHeight="1" thickBot="1">
      <c r="A3" s="13" t="s">
        <v>0</v>
      </c>
      <c r="B3" s="14" t="s">
        <v>116</v>
      </c>
      <c r="C3" s="13"/>
      <c r="D3" s="13"/>
      <c r="E3" s="13"/>
      <c r="F3" s="13"/>
      <c r="G3" s="13"/>
      <c r="H3" s="9"/>
      <c r="I3" s="43"/>
      <c r="J3" s="43"/>
      <c r="K3" s="3"/>
      <c r="L3" s="3"/>
      <c r="M3" s="3"/>
      <c r="N3" s="3"/>
      <c r="O3" s="9"/>
      <c r="P3" s="9"/>
      <c r="Q3" s="9"/>
    </row>
    <row r="4" spans="1:17" ht="20" customHeight="1" thickBot="1">
      <c r="A4" s="16" t="s">
        <v>1</v>
      </c>
      <c r="B4" s="17" t="s">
        <v>118</v>
      </c>
      <c r="C4" s="18"/>
      <c r="D4" s="18"/>
      <c r="E4" s="19"/>
      <c r="F4" s="19"/>
      <c r="G4" s="20"/>
      <c r="H4" s="9"/>
      <c r="I4" s="13" t="s">
        <v>29</v>
      </c>
      <c r="J4" s="14" t="s">
        <v>138</v>
      </c>
      <c r="K4" s="13"/>
      <c r="L4" s="13"/>
      <c r="M4" s="13"/>
      <c r="N4" s="36"/>
      <c r="O4" s="9"/>
      <c r="P4" s="9"/>
      <c r="Q4" s="9"/>
    </row>
    <row r="5" spans="1:17" ht="20" customHeight="1">
      <c r="A5" s="21"/>
      <c r="B5" s="10" t="s">
        <v>2</v>
      </c>
      <c r="C5" s="10"/>
      <c r="D5" s="10"/>
      <c r="E5" s="10">
        <v>40</v>
      </c>
      <c r="F5" s="10" t="s">
        <v>3</v>
      </c>
      <c r="G5" s="22">
        <f>E5/48</f>
        <v>0.83333333333333337</v>
      </c>
      <c r="H5" s="9"/>
      <c r="I5" s="16" t="s">
        <v>1</v>
      </c>
      <c r="J5" s="40" t="s">
        <v>139</v>
      </c>
      <c r="K5" s="19"/>
      <c r="L5" s="19"/>
      <c r="M5" s="19"/>
      <c r="N5" s="34"/>
      <c r="O5" s="9"/>
      <c r="P5" s="9"/>
      <c r="Q5" s="9"/>
    </row>
    <row r="6" spans="1:17" ht="20" customHeight="1">
      <c r="A6" s="21"/>
      <c r="B6" s="10" t="s">
        <v>4</v>
      </c>
      <c r="C6" s="10"/>
      <c r="D6" s="10"/>
      <c r="E6" s="10">
        <v>2</v>
      </c>
      <c r="F6" s="10" t="s">
        <v>3</v>
      </c>
      <c r="G6" s="22">
        <f>E6/48</f>
        <v>4.1666666666666664E-2</v>
      </c>
      <c r="H6" s="9"/>
      <c r="I6" s="21"/>
      <c r="J6" s="10" t="s">
        <v>140</v>
      </c>
      <c r="K6" s="10"/>
      <c r="L6" s="10">
        <v>5</v>
      </c>
      <c r="M6" s="10" t="s">
        <v>3</v>
      </c>
      <c r="N6" s="22">
        <f>L6/49</f>
        <v>0.10204081632653061</v>
      </c>
      <c r="O6" s="9"/>
      <c r="P6" s="9"/>
      <c r="Q6" s="9"/>
    </row>
    <row r="7" spans="1:17" ht="20" customHeight="1">
      <c r="A7" s="21"/>
      <c r="B7" s="10" t="s">
        <v>5</v>
      </c>
      <c r="C7" s="10"/>
      <c r="D7" s="10"/>
      <c r="E7" s="10">
        <v>6</v>
      </c>
      <c r="F7" s="10" t="s">
        <v>3</v>
      </c>
      <c r="G7" s="22">
        <f>E7/48</f>
        <v>0.125</v>
      </c>
      <c r="H7" s="9"/>
      <c r="I7" s="21"/>
      <c r="J7" s="10" t="s">
        <v>141</v>
      </c>
      <c r="K7" s="10"/>
      <c r="L7" s="10">
        <v>0</v>
      </c>
      <c r="M7" s="10" t="s">
        <v>3</v>
      </c>
      <c r="N7" s="22">
        <f>L7/76</f>
        <v>0</v>
      </c>
      <c r="O7" s="9"/>
      <c r="P7" s="9"/>
      <c r="Q7" s="9"/>
    </row>
    <row r="8" spans="1:17" ht="20" customHeight="1" thickBot="1">
      <c r="A8" s="23"/>
      <c r="B8" s="24" t="s">
        <v>6</v>
      </c>
      <c r="C8" s="24"/>
      <c r="D8" s="24"/>
      <c r="E8" s="24">
        <v>3</v>
      </c>
      <c r="F8" s="24" t="s">
        <v>3</v>
      </c>
      <c r="G8" s="25"/>
      <c r="H8" s="9"/>
      <c r="I8" s="21"/>
      <c r="J8" s="10" t="s">
        <v>142</v>
      </c>
      <c r="K8" s="10"/>
      <c r="L8" s="10">
        <v>2</v>
      </c>
      <c r="M8" s="10" t="s">
        <v>3</v>
      </c>
      <c r="N8" s="22">
        <f>L8/49</f>
        <v>4.0816326530612242E-2</v>
      </c>
      <c r="O8" s="9"/>
      <c r="P8" s="9"/>
      <c r="Q8" s="9"/>
    </row>
    <row r="9" spans="1:17" ht="20" customHeight="1">
      <c r="A9" s="16" t="s">
        <v>7</v>
      </c>
      <c r="B9" s="89" t="s">
        <v>119</v>
      </c>
      <c r="C9" s="89"/>
      <c r="D9" s="89"/>
      <c r="E9" s="89"/>
      <c r="F9" s="89"/>
      <c r="G9" s="90"/>
      <c r="H9" s="9"/>
      <c r="I9" s="21"/>
      <c r="J9" s="10" t="s">
        <v>143</v>
      </c>
      <c r="K9" s="10"/>
      <c r="L9" s="10">
        <v>0</v>
      </c>
      <c r="M9" s="10" t="s">
        <v>3</v>
      </c>
      <c r="N9" s="22">
        <f>L9/76</f>
        <v>0</v>
      </c>
      <c r="O9" s="9"/>
      <c r="P9" s="9"/>
      <c r="Q9" s="9"/>
    </row>
    <row r="10" spans="1:17" ht="20" customHeight="1">
      <c r="A10" s="21"/>
      <c r="B10" s="10" t="s">
        <v>2</v>
      </c>
      <c r="C10" s="10"/>
      <c r="D10" s="10"/>
      <c r="E10" s="10">
        <v>34</v>
      </c>
      <c r="F10" s="10" t="s">
        <v>3</v>
      </c>
      <c r="G10" s="48">
        <f>E10/44</f>
        <v>0.77272727272727271</v>
      </c>
      <c r="H10" s="9"/>
      <c r="I10" s="41"/>
      <c r="J10" s="10" t="s">
        <v>144</v>
      </c>
      <c r="K10" s="10"/>
      <c r="L10" s="10">
        <v>2</v>
      </c>
      <c r="M10" s="10" t="s">
        <v>3</v>
      </c>
      <c r="N10" s="22">
        <f>L10/49</f>
        <v>4.0816326530612242E-2</v>
      </c>
      <c r="O10" s="9" t="s">
        <v>78</v>
      </c>
      <c r="P10" s="9" t="s">
        <v>79</v>
      </c>
      <c r="Q10" s="9" t="s">
        <v>80</v>
      </c>
    </row>
    <row r="11" spans="1:17" ht="20" customHeight="1">
      <c r="A11" s="21"/>
      <c r="B11" s="10" t="s">
        <v>4</v>
      </c>
      <c r="C11" s="10"/>
      <c r="D11" s="10"/>
      <c r="E11" s="10">
        <v>1</v>
      </c>
      <c r="F11" s="10" t="s">
        <v>3</v>
      </c>
      <c r="G11" s="22">
        <f>E11/44</f>
        <v>2.2727272727272728E-2</v>
      </c>
      <c r="H11" s="9"/>
      <c r="I11" s="21"/>
      <c r="J11" s="10" t="s">
        <v>145</v>
      </c>
      <c r="K11" s="10"/>
      <c r="L11" s="10">
        <v>33</v>
      </c>
      <c r="M11" s="10" t="s">
        <v>3</v>
      </c>
      <c r="N11" s="22">
        <f>L11/49</f>
        <v>0.67346938775510201</v>
      </c>
      <c r="O11" s="9"/>
      <c r="P11" s="9"/>
      <c r="Q11" s="9"/>
    </row>
    <row r="12" spans="1:17" ht="20" customHeight="1">
      <c r="A12" s="21"/>
      <c r="B12" s="10" t="s">
        <v>5</v>
      </c>
      <c r="C12" s="10"/>
      <c r="D12" s="10"/>
      <c r="E12" s="10">
        <v>9</v>
      </c>
      <c r="F12" s="10" t="s">
        <v>3</v>
      </c>
      <c r="G12" s="22">
        <f>E12/44</f>
        <v>0.20454545454545456</v>
      </c>
      <c r="H12" s="9"/>
      <c r="I12" s="21"/>
      <c r="J12" s="10" t="s">
        <v>146</v>
      </c>
      <c r="K12" s="10"/>
      <c r="L12" s="10">
        <v>0</v>
      </c>
      <c r="M12" s="10" t="s">
        <v>3</v>
      </c>
      <c r="N12" s="22">
        <f>L12/76</f>
        <v>0</v>
      </c>
      <c r="O12" s="9" t="s">
        <v>107</v>
      </c>
      <c r="P12" s="9" t="s">
        <v>81</v>
      </c>
      <c r="Q12" s="9" t="s">
        <v>82</v>
      </c>
    </row>
    <row r="13" spans="1:17" ht="20" customHeight="1" thickBot="1">
      <c r="A13" s="23"/>
      <c r="B13" s="24" t="s">
        <v>6</v>
      </c>
      <c r="C13" s="24"/>
      <c r="D13" s="24"/>
      <c r="E13" s="24">
        <v>7</v>
      </c>
      <c r="F13" s="24" t="s">
        <v>3</v>
      </c>
      <c r="G13" s="25"/>
      <c r="H13" s="9"/>
      <c r="I13" s="21"/>
      <c r="J13" s="10" t="s">
        <v>147</v>
      </c>
      <c r="K13" s="10"/>
      <c r="L13" s="10">
        <v>7</v>
      </c>
      <c r="M13" s="10" t="s">
        <v>3</v>
      </c>
      <c r="N13" s="22">
        <f>L13/49</f>
        <v>0.14285714285714285</v>
      </c>
      <c r="O13" s="9"/>
      <c r="P13" s="9" t="s">
        <v>83</v>
      </c>
      <c r="Q13" s="9"/>
    </row>
    <row r="14" spans="1:17" ht="20" customHeight="1" thickBot="1">
      <c r="A14" s="29" t="s">
        <v>8</v>
      </c>
      <c r="B14" s="30" t="s">
        <v>120</v>
      </c>
      <c r="C14" s="31"/>
      <c r="D14" s="31"/>
      <c r="E14" s="31"/>
      <c r="F14" s="31"/>
      <c r="G14" s="32"/>
      <c r="H14" s="9"/>
      <c r="I14" s="23"/>
      <c r="J14" s="24" t="s">
        <v>6</v>
      </c>
      <c r="K14" s="24"/>
      <c r="L14" s="24">
        <v>1</v>
      </c>
      <c r="M14" s="24"/>
      <c r="N14" s="25"/>
      <c r="O14" s="9"/>
      <c r="P14" s="51" t="s">
        <v>166</v>
      </c>
      <c r="Q14" s="52"/>
    </row>
    <row r="15" spans="1:17" ht="20" customHeight="1">
      <c r="A15" s="16" t="s">
        <v>1</v>
      </c>
      <c r="B15" s="33" t="s">
        <v>121</v>
      </c>
      <c r="C15" s="19"/>
      <c r="D15" s="19"/>
      <c r="E15" s="19"/>
      <c r="F15" s="19"/>
      <c r="G15" s="34"/>
      <c r="H15" s="9"/>
      <c r="I15" s="16" t="s">
        <v>7</v>
      </c>
      <c r="J15" s="39" t="s">
        <v>148</v>
      </c>
      <c r="K15" s="19"/>
      <c r="L15" s="19"/>
      <c r="M15" s="19"/>
      <c r="N15" s="34"/>
      <c r="O15" s="9"/>
      <c r="P15" s="55" t="s">
        <v>53</v>
      </c>
      <c r="Q15" s="56"/>
    </row>
    <row r="16" spans="1:17" ht="20" customHeight="1">
      <c r="A16" s="21"/>
      <c r="B16" s="10" t="s">
        <v>9</v>
      </c>
      <c r="C16" s="10"/>
      <c r="D16" s="10"/>
      <c r="E16" s="10">
        <v>25</v>
      </c>
      <c r="F16" s="10" t="s">
        <v>3</v>
      </c>
      <c r="G16" s="48">
        <f>E16/33</f>
        <v>0.75757575757575757</v>
      </c>
      <c r="H16" s="9"/>
      <c r="I16" s="21"/>
      <c r="J16" s="10" t="s">
        <v>149</v>
      </c>
      <c r="K16" s="10"/>
      <c r="L16" s="10">
        <v>48</v>
      </c>
      <c r="M16" s="10" t="s">
        <v>3</v>
      </c>
      <c r="N16" s="22">
        <f>L16/49</f>
        <v>0.97959183673469385</v>
      </c>
      <c r="O16" s="9"/>
      <c r="P16" s="44" t="s">
        <v>85</v>
      </c>
      <c r="Q16" s="45">
        <v>6</v>
      </c>
    </row>
    <row r="17" spans="1:17" ht="20" customHeight="1">
      <c r="A17" s="21"/>
      <c r="B17" s="10" t="s">
        <v>10</v>
      </c>
      <c r="C17" s="10"/>
      <c r="D17" s="10"/>
      <c r="E17" s="10">
        <v>0</v>
      </c>
      <c r="F17" s="10" t="s">
        <v>3</v>
      </c>
      <c r="G17" s="22">
        <f>E17/69</f>
        <v>0</v>
      </c>
      <c r="H17" s="9"/>
      <c r="I17" s="21"/>
      <c r="J17" s="10" t="s">
        <v>150</v>
      </c>
      <c r="K17" s="10"/>
      <c r="L17" s="10">
        <v>0</v>
      </c>
      <c r="M17" s="10" t="s">
        <v>3</v>
      </c>
      <c r="N17" s="22">
        <f>L17/53</f>
        <v>0</v>
      </c>
      <c r="O17" s="9"/>
      <c r="P17" s="44" t="s">
        <v>55</v>
      </c>
      <c r="Q17" s="45">
        <v>11</v>
      </c>
    </row>
    <row r="18" spans="1:17" ht="20" customHeight="1">
      <c r="A18" s="21"/>
      <c r="B18" s="10" t="s">
        <v>5</v>
      </c>
      <c r="C18" s="10"/>
      <c r="D18" s="10"/>
      <c r="E18" s="10">
        <v>8</v>
      </c>
      <c r="F18" s="10" t="s">
        <v>3</v>
      </c>
      <c r="G18" s="22">
        <f>E18/33</f>
        <v>0.24242424242424243</v>
      </c>
      <c r="H18" s="9"/>
      <c r="I18" s="21"/>
      <c r="J18" s="10" t="s">
        <v>151</v>
      </c>
      <c r="K18" s="10"/>
      <c r="L18" s="10">
        <v>1</v>
      </c>
      <c r="M18" s="10" t="s">
        <v>3</v>
      </c>
      <c r="N18" s="22">
        <f>L18/49</f>
        <v>2.0408163265306121E-2</v>
      </c>
      <c r="O18" s="9"/>
      <c r="P18" s="44" t="s">
        <v>56</v>
      </c>
      <c r="Q18" s="45">
        <v>1</v>
      </c>
    </row>
    <row r="19" spans="1:17" ht="20" customHeight="1" thickBot="1">
      <c r="A19" s="23"/>
      <c r="B19" s="24" t="s">
        <v>6</v>
      </c>
      <c r="C19" s="24"/>
      <c r="D19" s="24"/>
      <c r="E19" s="24">
        <v>18</v>
      </c>
      <c r="F19" s="24" t="s">
        <v>3</v>
      </c>
      <c r="G19" s="25"/>
      <c r="H19" s="9"/>
      <c r="I19" s="23"/>
      <c r="J19" s="24" t="s">
        <v>6</v>
      </c>
      <c r="K19" s="24"/>
      <c r="L19" s="24">
        <v>2</v>
      </c>
      <c r="M19" s="24" t="s">
        <v>3</v>
      </c>
      <c r="N19" s="25"/>
      <c r="O19" s="9"/>
      <c r="P19" s="44" t="s">
        <v>86</v>
      </c>
      <c r="Q19" s="45">
        <v>1</v>
      </c>
    </row>
    <row r="20" spans="1:17" ht="20" customHeight="1">
      <c r="A20" s="27" t="s">
        <v>11</v>
      </c>
      <c r="B20" s="26" t="s">
        <v>122</v>
      </c>
      <c r="C20" s="27"/>
      <c r="D20" s="27"/>
      <c r="E20" s="27"/>
      <c r="F20" s="27"/>
      <c r="G20" s="28"/>
      <c r="H20" s="9"/>
      <c r="I20" s="16" t="s">
        <v>17</v>
      </c>
      <c r="J20" s="42" t="s">
        <v>152</v>
      </c>
      <c r="K20" s="19"/>
      <c r="L20" s="19"/>
      <c r="M20" s="19"/>
      <c r="N20" s="34"/>
      <c r="O20" s="9"/>
      <c r="P20" s="44" t="s">
        <v>87</v>
      </c>
      <c r="Q20" s="45">
        <v>4</v>
      </c>
    </row>
    <row r="21" spans="1:17" ht="20" customHeight="1" thickBot="1">
      <c r="A21" s="35" t="s">
        <v>1</v>
      </c>
      <c r="B21" s="14" t="s">
        <v>123</v>
      </c>
      <c r="C21" s="13"/>
      <c r="D21" s="13"/>
      <c r="E21" s="13"/>
      <c r="F21" s="13"/>
      <c r="G21" s="36"/>
      <c r="H21" s="9"/>
      <c r="I21" s="21"/>
      <c r="J21" s="10" t="s">
        <v>153</v>
      </c>
      <c r="K21" s="10"/>
      <c r="L21" s="10">
        <v>22</v>
      </c>
      <c r="M21" s="10" t="s">
        <v>3</v>
      </c>
      <c r="N21" s="22">
        <f>L21/51</f>
        <v>0.43137254901960786</v>
      </c>
      <c r="O21" s="9"/>
      <c r="P21" s="44" t="s">
        <v>88</v>
      </c>
      <c r="Q21" s="45">
        <v>1</v>
      </c>
    </row>
    <row r="22" spans="1:17" ht="20" customHeight="1">
      <c r="A22" s="37"/>
      <c r="B22" s="19" t="s">
        <v>12</v>
      </c>
      <c r="C22" s="19"/>
      <c r="D22" s="19"/>
      <c r="E22" s="19">
        <v>31</v>
      </c>
      <c r="F22" s="19" t="s">
        <v>3</v>
      </c>
      <c r="G22" s="34">
        <f>E22/38</f>
        <v>0.81578947368421051</v>
      </c>
      <c r="H22" s="9"/>
      <c r="I22" s="21"/>
      <c r="J22" s="10" t="s">
        <v>154</v>
      </c>
      <c r="K22" s="10"/>
      <c r="L22" s="10">
        <v>29</v>
      </c>
      <c r="M22" s="10" t="s">
        <v>3</v>
      </c>
      <c r="N22" s="22">
        <f>L22/51</f>
        <v>0.56862745098039214</v>
      </c>
      <c r="O22" s="9"/>
      <c r="P22" s="44" t="s">
        <v>64</v>
      </c>
      <c r="Q22" s="45">
        <v>5</v>
      </c>
    </row>
    <row r="23" spans="1:17" ht="20" customHeight="1" thickBot="1">
      <c r="A23" s="21"/>
      <c r="B23" s="10" t="s">
        <v>13</v>
      </c>
      <c r="C23" s="10"/>
      <c r="D23" s="10"/>
      <c r="E23" s="10">
        <v>0</v>
      </c>
      <c r="F23" s="10" t="s">
        <v>3</v>
      </c>
      <c r="G23" s="22">
        <f>E23/31</f>
        <v>0</v>
      </c>
      <c r="H23" s="9"/>
      <c r="I23" s="23"/>
      <c r="J23" s="24" t="s">
        <v>6</v>
      </c>
      <c r="K23" s="24"/>
      <c r="L23" s="24"/>
      <c r="M23" s="24" t="s">
        <v>3</v>
      </c>
      <c r="N23" s="25"/>
      <c r="O23" s="9"/>
      <c r="P23" s="44" t="s">
        <v>35</v>
      </c>
      <c r="Q23" s="45">
        <v>14</v>
      </c>
    </row>
    <row r="24" spans="1:17" ht="20" customHeight="1">
      <c r="A24" s="21"/>
      <c r="B24" s="10" t="s">
        <v>5</v>
      </c>
      <c r="C24" s="10"/>
      <c r="D24" s="10"/>
      <c r="E24" s="10">
        <v>7</v>
      </c>
      <c r="F24" s="10" t="s">
        <v>3</v>
      </c>
      <c r="G24" s="22">
        <f>E24/38</f>
        <v>0.18421052631578946</v>
      </c>
      <c r="H24" s="9"/>
      <c r="I24" s="16" t="s">
        <v>32</v>
      </c>
      <c r="J24" s="42" t="s">
        <v>155</v>
      </c>
      <c r="K24" s="19"/>
      <c r="L24" s="19"/>
      <c r="M24" s="19"/>
      <c r="N24" s="34"/>
      <c r="O24" s="9"/>
      <c r="P24" s="44" t="s">
        <v>94</v>
      </c>
      <c r="Q24" s="45">
        <v>1</v>
      </c>
    </row>
    <row r="25" spans="1:17" ht="20" customHeight="1" thickBot="1">
      <c r="A25" s="23"/>
      <c r="B25" s="24" t="s">
        <v>6</v>
      </c>
      <c r="C25" s="24"/>
      <c r="D25" s="24"/>
      <c r="E25" s="24">
        <v>13</v>
      </c>
      <c r="F25" s="24" t="s">
        <v>3</v>
      </c>
      <c r="G25" s="25"/>
      <c r="H25" s="9"/>
      <c r="I25" s="21"/>
      <c r="J25" s="10" t="s">
        <v>156</v>
      </c>
      <c r="K25" s="10"/>
      <c r="L25" s="10">
        <v>5</v>
      </c>
      <c r="M25" s="10" t="s">
        <v>3</v>
      </c>
      <c r="N25" s="22">
        <f>L25/49</f>
        <v>0.10204081632653061</v>
      </c>
      <c r="O25" s="9"/>
      <c r="P25" s="46" t="s">
        <v>67</v>
      </c>
      <c r="Q25" s="47">
        <v>44</v>
      </c>
    </row>
    <row r="26" spans="1:17" ht="20" customHeight="1">
      <c r="A26" s="15" t="s">
        <v>7</v>
      </c>
      <c r="B26" s="38" t="s">
        <v>124</v>
      </c>
      <c r="C26" s="38"/>
      <c r="D26" s="38"/>
      <c r="E26" s="38"/>
      <c r="F26" s="38"/>
      <c r="G26" s="38"/>
      <c r="H26" s="9"/>
      <c r="I26" s="21"/>
      <c r="J26" s="10" t="s">
        <v>157</v>
      </c>
      <c r="K26" s="10"/>
      <c r="L26" s="10">
        <v>0</v>
      </c>
      <c r="M26" s="10" t="s">
        <v>3</v>
      </c>
      <c r="N26" s="22">
        <f t="shared" ref="N26:N32" si="0">L26/69</f>
        <v>0</v>
      </c>
      <c r="O26" s="9"/>
      <c r="P26" s="53" t="s">
        <v>68</v>
      </c>
      <c r="Q26" s="54"/>
    </row>
    <row r="27" spans="1:17" ht="20" customHeight="1">
      <c r="A27" s="10"/>
      <c r="B27" s="10" t="s">
        <v>2</v>
      </c>
      <c r="C27" s="10"/>
      <c r="D27" s="10"/>
      <c r="E27" s="10">
        <v>27</v>
      </c>
      <c r="F27" s="10" t="s">
        <v>3</v>
      </c>
      <c r="G27" s="12">
        <f>E27/31</f>
        <v>0.87096774193548387</v>
      </c>
      <c r="H27" s="9"/>
      <c r="I27" s="21"/>
      <c r="J27" s="10" t="s">
        <v>158</v>
      </c>
      <c r="K27" s="10"/>
      <c r="L27" s="10">
        <v>1</v>
      </c>
      <c r="M27" s="10" t="s">
        <v>3</v>
      </c>
      <c r="N27" s="22">
        <f>L27/49</f>
        <v>2.0408163265306121E-2</v>
      </c>
      <c r="O27" s="9"/>
      <c r="P27" s="44" t="s">
        <v>36</v>
      </c>
      <c r="Q27" s="45">
        <v>1</v>
      </c>
    </row>
    <row r="28" spans="1:17" ht="20" customHeight="1">
      <c r="A28" s="10"/>
      <c r="B28" s="10" t="s">
        <v>4</v>
      </c>
      <c r="C28" s="10"/>
      <c r="D28" s="10"/>
      <c r="E28" s="10">
        <v>1</v>
      </c>
      <c r="F28" s="10" t="s">
        <v>3</v>
      </c>
      <c r="G28" s="12">
        <f>E28/31</f>
        <v>3.2258064516129031E-2</v>
      </c>
      <c r="H28" s="9"/>
      <c r="I28" s="21"/>
      <c r="J28" s="10" t="s">
        <v>159</v>
      </c>
      <c r="K28" s="10"/>
      <c r="L28" s="10">
        <v>20</v>
      </c>
      <c r="M28" s="10" t="s">
        <v>3</v>
      </c>
      <c r="N28" s="22">
        <f>L28/49</f>
        <v>0.40816326530612246</v>
      </c>
      <c r="O28" s="9"/>
      <c r="P28" s="44" t="s">
        <v>91</v>
      </c>
      <c r="Q28" s="45">
        <v>2</v>
      </c>
    </row>
    <row r="29" spans="1:17" ht="20" customHeight="1">
      <c r="A29" s="10"/>
      <c r="B29" s="10" t="s">
        <v>5</v>
      </c>
      <c r="C29" s="10"/>
      <c r="D29" s="10"/>
      <c r="E29" s="10">
        <v>3</v>
      </c>
      <c r="F29" s="10" t="s">
        <v>3</v>
      </c>
      <c r="G29" s="12">
        <f>E29/31</f>
        <v>9.6774193548387094E-2</v>
      </c>
      <c r="H29" s="9"/>
      <c r="I29" s="21"/>
      <c r="J29" s="10" t="s">
        <v>160</v>
      </c>
      <c r="K29" s="10"/>
      <c r="L29" s="10">
        <v>22</v>
      </c>
      <c r="M29" s="10" t="s">
        <v>3</v>
      </c>
      <c r="N29" s="22">
        <f>L29/49</f>
        <v>0.44897959183673469</v>
      </c>
      <c r="O29" s="9"/>
      <c r="P29" s="44" t="s">
        <v>90</v>
      </c>
      <c r="Q29" s="45">
        <v>1</v>
      </c>
    </row>
    <row r="30" spans="1:17" ht="20" customHeight="1">
      <c r="A30" s="10"/>
      <c r="B30" s="10" t="s">
        <v>6</v>
      </c>
      <c r="C30" s="10"/>
      <c r="D30" s="10"/>
      <c r="E30" s="10">
        <v>20</v>
      </c>
      <c r="F30" s="10" t="s">
        <v>3</v>
      </c>
      <c r="G30" s="12"/>
      <c r="H30" s="9"/>
      <c r="I30" s="21"/>
      <c r="J30" s="10" t="s">
        <v>161</v>
      </c>
      <c r="K30" s="10"/>
      <c r="L30" s="10">
        <v>0</v>
      </c>
      <c r="M30" s="10" t="s">
        <v>3</v>
      </c>
      <c r="N30" s="22">
        <f t="shared" si="0"/>
        <v>0</v>
      </c>
      <c r="O30" s="9"/>
      <c r="P30" s="44" t="s">
        <v>92</v>
      </c>
      <c r="Q30" s="45">
        <v>1</v>
      </c>
    </row>
    <row r="31" spans="1:17" ht="20" customHeight="1" thickBot="1">
      <c r="A31" s="13" t="s">
        <v>14</v>
      </c>
      <c r="B31" s="14" t="s">
        <v>125</v>
      </c>
      <c r="C31" s="13"/>
      <c r="D31" s="13"/>
      <c r="E31" s="13"/>
      <c r="F31" s="13"/>
      <c r="G31" s="36"/>
      <c r="H31" s="9"/>
      <c r="I31" s="21"/>
      <c r="J31" s="10" t="s">
        <v>162</v>
      </c>
      <c r="K31" s="10"/>
      <c r="L31" s="10">
        <v>1</v>
      </c>
      <c r="M31" s="10" t="s">
        <v>3</v>
      </c>
      <c r="N31" s="22">
        <f>L31/49</f>
        <v>2.0408163265306121E-2</v>
      </c>
      <c r="O31" s="9"/>
      <c r="P31" s="46" t="s">
        <v>67</v>
      </c>
      <c r="Q31" s="47">
        <v>5</v>
      </c>
    </row>
    <row r="32" spans="1:17" ht="20" customHeight="1">
      <c r="A32" s="16" t="s">
        <v>1</v>
      </c>
      <c r="B32" s="89" t="s">
        <v>117</v>
      </c>
      <c r="C32" s="89"/>
      <c r="D32" s="89"/>
      <c r="E32" s="89"/>
      <c r="F32" s="89"/>
      <c r="G32" s="90"/>
      <c r="H32" s="9"/>
      <c r="I32" s="21"/>
      <c r="J32" s="10" t="s">
        <v>163</v>
      </c>
      <c r="K32" s="10"/>
      <c r="L32" s="10">
        <v>0</v>
      </c>
      <c r="M32" s="10" t="s">
        <v>3</v>
      </c>
      <c r="N32" s="22">
        <f t="shared" si="0"/>
        <v>0</v>
      </c>
      <c r="O32" s="9"/>
    </row>
    <row r="33" spans="1:17" ht="20" customHeight="1" thickBot="1">
      <c r="A33" s="21"/>
      <c r="B33" s="10" t="s">
        <v>2</v>
      </c>
      <c r="C33" s="10"/>
      <c r="D33" s="10"/>
      <c r="E33" s="10">
        <v>22</v>
      </c>
      <c r="F33" s="10" t="s">
        <v>3</v>
      </c>
      <c r="G33" s="48">
        <f>E33/28</f>
        <v>0.7857142857142857</v>
      </c>
      <c r="H33" s="9"/>
      <c r="I33" s="23"/>
      <c r="J33" s="24" t="s">
        <v>6</v>
      </c>
      <c r="K33" s="24"/>
      <c r="L33" s="24">
        <v>2</v>
      </c>
      <c r="M33" s="24" t="s">
        <v>3</v>
      </c>
      <c r="N33" s="25"/>
      <c r="O33" s="9"/>
    </row>
    <row r="34" spans="1:17" ht="20" customHeight="1">
      <c r="A34" s="21"/>
      <c r="B34" s="10" t="s">
        <v>4</v>
      </c>
      <c r="C34" s="10"/>
      <c r="D34" s="10"/>
      <c r="E34" s="10">
        <v>4</v>
      </c>
      <c r="F34" s="10" t="s">
        <v>3</v>
      </c>
      <c r="G34" s="22">
        <f>E34/28</f>
        <v>0.14285714285714285</v>
      </c>
      <c r="H34" s="9"/>
      <c r="I34" s="16" t="s">
        <v>33</v>
      </c>
      <c r="J34" s="39" t="s">
        <v>164</v>
      </c>
      <c r="K34" s="19"/>
      <c r="L34" s="19"/>
      <c r="M34" s="19"/>
      <c r="N34" s="34"/>
      <c r="O34" s="9"/>
    </row>
    <row r="35" spans="1:17" ht="20" customHeight="1">
      <c r="A35" s="21"/>
      <c r="B35" s="10" t="s">
        <v>5</v>
      </c>
      <c r="C35" s="10"/>
      <c r="D35" s="10"/>
      <c r="E35" s="10">
        <v>2</v>
      </c>
      <c r="F35" s="10" t="s">
        <v>3</v>
      </c>
      <c r="G35" s="22">
        <f>E35/28</f>
        <v>7.1428571428571425E-2</v>
      </c>
      <c r="H35" s="9"/>
      <c r="I35" s="21"/>
      <c r="J35" s="10" t="s">
        <v>167</v>
      </c>
      <c r="K35" s="10"/>
      <c r="L35" s="10">
        <v>46</v>
      </c>
      <c r="M35" s="10" t="s">
        <v>3</v>
      </c>
      <c r="N35" s="22">
        <f>L35/51</f>
        <v>0.90196078431372551</v>
      </c>
      <c r="O35" s="9"/>
    </row>
    <row r="36" spans="1:17" ht="20" customHeight="1" thickBot="1">
      <c r="A36" s="23"/>
      <c r="B36" s="24" t="s">
        <v>6</v>
      </c>
      <c r="C36" s="24"/>
      <c r="D36" s="24"/>
      <c r="E36" s="24">
        <v>23</v>
      </c>
      <c r="F36" s="24" t="s">
        <v>3</v>
      </c>
      <c r="G36" s="25"/>
      <c r="H36" s="9"/>
      <c r="I36" s="21"/>
      <c r="J36" s="10" t="s">
        <v>168</v>
      </c>
      <c r="K36" s="10"/>
      <c r="L36" s="10">
        <v>5</v>
      </c>
      <c r="M36" s="10" t="s">
        <v>3</v>
      </c>
      <c r="N36" s="22">
        <f>L36/51</f>
        <v>9.8039215686274508E-2</v>
      </c>
      <c r="O36" s="9"/>
    </row>
    <row r="37" spans="1:17" ht="20" customHeight="1">
      <c r="A37" s="16" t="s">
        <v>7</v>
      </c>
      <c r="B37" s="33" t="s">
        <v>126</v>
      </c>
      <c r="C37" s="19"/>
      <c r="D37" s="19"/>
      <c r="E37" s="19"/>
      <c r="F37" s="19"/>
      <c r="G37" s="34"/>
      <c r="H37" s="9"/>
      <c r="I37" s="21"/>
      <c r="J37" s="10" t="s">
        <v>169</v>
      </c>
      <c r="K37" s="10"/>
      <c r="L37" s="10">
        <v>0</v>
      </c>
      <c r="M37" s="10" t="s">
        <v>3</v>
      </c>
      <c r="N37" s="22">
        <f>L37/69</f>
        <v>0</v>
      </c>
      <c r="O37" s="9"/>
    </row>
    <row r="38" spans="1:17" ht="20" customHeight="1">
      <c r="A38" s="21"/>
      <c r="B38" s="10" t="s">
        <v>15</v>
      </c>
      <c r="C38" s="10"/>
      <c r="D38" s="10"/>
      <c r="E38" s="10">
        <v>26</v>
      </c>
      <c r="F38" s="10" t="s">
        <v>3</v>
      </c>
      <c r="G38" s="22">
        <f>E38/29</f>
        <v>0.89655172413793105</v>
      </c>
      <c r="H38" s="9"/>
      <c r="I38" s="21"/>
      <c r="J38" s="10" t="s">
        <v>170</v>
      </c>
      <c r="K38" s="10"/>
      <c r="L38" s="10">
        <v>0</v>
      </c>
      <c r="M38" s="10" t="s">
        <v>3</v>
      </c>
      <c r="N38" s="22">
        <f>L38/69</f>
        <v>0</v>
      </c>
      <c r="O38" s="9"/>
    </row>
    <row r="39" spans="1:17" ht="20" customHeight="1" thickBot="1">
      <c r="A39" s="21"/>
      <c r="B39" s="10" t="s">
        <v>16</v>
      </c>
      <c r="C39" s="10"/>
      <c r="D39" s="10"/>
      <c r="E39" s="10">
        <v>1</v>
      </c>
      <c r="F39" s="10" t="s">
        <v>3</v>
      </c>
      <c r="G39" s="22">
        <f>E39/29</f>
        <v>3.4482758620689655E-2</v>
      </c>
      <c r="H39" s="9"/>
      <c r="I39" s="23"/>
      <c r="J39" s="24" t="s">
        <v>6</v>
      </c>
      <c r="K39" s="24"/>
      <c r="L39" s="24"/>
      <c r="M39" s="24" t="s">
        <v>3</v>
      </c>
      <c r="N39" s="25"/>
      <c r="O39" s="9"/>
    </row>
    <row r="40" spans="1:17" ht="20" customHeight="1">
      <c r="A40" s="21"/>
      <c r="B40" s="10" t="s">
        <v>5</v>
      </c>
      <c r="C40" s="10"/>
      <c r="D40" s="10"/>
      <c r="E40" s="10">
        <v>2</v>
      </c>
      <c r="F40" s="10" t="s">
        <v>3</v>
      </c>
      <c r="G40" s="22">
        <f>E40/29</f>
        <v>6.8965517241379309E-2</v>
      </c>
      <c r="H40" s="9"/>
      <c r="I40" s="16" t="s">
        <v>34</v>
      </c>
      <c r="J40" s="42" t="s">
        <v>165</v>
      </c>
      <c r="K40" s="19"/>
      <c r="L40" s="19"/>
      <c r="M40" s="19"/>
      <c r="N40" s="34"/>
      <c r="O40" s="9"/>
    </row>
    <row r="41" spans="1:17" ht="20" customHeight="1" thickBot="1">
      <c r="A41" s="23"/>
      <c r="B41" s="24" t="s">
        <v>6</v>
      </c>
      <c r="C41" s="24"/>
      <c r="D41" s="24"/>
      <c r="E41" s="24">
        <v>22</v>
      </c>
      <c r="F41" s="24" t="s">
        <v>3</v>
      </c>
      <c r="G41" s="25"/>
      <c r="H41" s="9"/>
      <c r="I41" s="21"/>
      <c r="J41" s="10" t="s">
        <v>35</v>
      </c>
      <c r="K41" s="10"/>
      <c r="L41" s="10">
        <v>44</v>
      </c>
      <c r="M41" s="10" t="s">
        <v>3</v>
      </c>
      <c r="N41" s="22">
        <f>L41/51</f>
        <v>0.86274509803921573</v>
      </c>
      <c r="O41" s="9"/>
    </row>
    <row r="42" spans="1:17" ht="20" customHeight="1">
      <c r="A42" s="16" t="s">
        <v>17</v>
      </c>
      <c r="B42" s="89" t="s">
        <v>127</v>
      </c>
      <c r="C42" s="89"/>
      <c r="D42" s="89"/>
      <c r="E42" s="89"/>
      <c r="F42" s="89"/>
      <c r="G42" s="90"/>
      <c r="H42" s="9"/>
      <c r="I42" s="21"/>
      <c r="J42" s="10" t="s">
        <v>36</v>
      </c>
      <c r="K42" s="10"/>
      <c r="L42" s="10">
        <v>7</v>
      </c>
      <c r="M42" s="10" t="s">
        <v>3</v>
      </c>
      <c r="N42" s="22">
        <f>L42/51</f>
        <v>0.13725490196078433</v>
      </c>
      <c r="O42" s="9"/>
      <c r="P42" s="9"/>
      <c r="Q42" s="9"/>
    </row>
    <row r="43" spans="1:17" ht="20" customHeight="1" thickBot="1">
      <c r="A43" s="21"/>
      <c r="B43" s="10" t="s">
        <v>2</v>
      </c>
      <c r="C43" s="10"/>
      <c r="D43" s="10"/>
      <c r="E43" s="10">
        <v>21</v>
      </c>
      <c r="F43" s="10" t="s">
        <v>3</v>
      </c>
      <c r="G43" s="48">
        <f>E43/27</f>
        <v>0.77777777777777779</v>
      </c>
      <c r="H43" s="9"/>
      <c r="I43" s="23"/>
      <c r="J43" s="24"/>
      <c r="K43" s="24"/>
      <c r="L43" s="24"/>
      <c r="M43" s="24"/>
      <c r="N43" s="25"/>
    </row>
    <row r="44" spans="1:17" ht="20" customHeight="1">
      <c r="A44" s="21"/>
      <c r="B44" s="10" t="s">
        <v>4</v>
      </c>
      <c r="C44" s="10"/>
      <c r="D44" s="10"/>
      <c r="E44" s="10">
        <v>0</v>
      </c>
      <c r="F44" s="10" t="s">
        <v>3</v>
      </c>
      <c r="G44" s="22">
        <f>E44/44</f>
        <v>0</v>
      </c>
      <c r="H44" s="9"/>
      <c r="I44" s="9"/>
      <c r="J44" s="9"/>
      <c r="K44" s="3"/>
      <c r="L44" s="3"/>
      <c r="M44" s="3"/>
      <c r="N44" s="3"/>
    </row>
    <row r="45" spans="1:17" ht="20" customHeight="1">
      <c r="A45" s="21"/>
      <c r="B45" s="10" t="s">
        <v>5</v>
      </c>
      <c r="C45" s="10"/>
      <c r="D45" s="10"/>
      <c r="E45" s="10">
        <v>6</v>
      </c>
      <c r="F45" s="10" t="s">
        <v>3</v>
      </c>
      <c r="G45" s="22">
        <f>E45/27</f>
        <v>0.22222222222222221</v>
      </c>
      <c r="H45" s="9"/>
      <c r="I45" s="9"/>
      <c r="J45" s="9"/>
      <c r="K45" s="3"/>
      <c r="L45" s="3"/>
      <c r="M45" s="3"/>
      <c r="N45" s="3"/>
    </row>
    <row r="46" spans="1:17" ht="20" customHeight="1" thickBot="1">
      <c r="A46" s="23"/>
      <c r="B46" s="24" t="s">
        <v>6</v>
      </c>
      <c r="C46" s="24"/>
      <c r="D46" s="24"/>
      <c r="E46" s="24">
        <v>24</v>
      </c>
      <c r="F46" s="24" t="s">
        <v>3</v>
      </c>
      <c r="G46" s="25"/>
      <c r="H46" s="9"/>
      <c r="I46" s="9"/>
      <c r="J46" s="9"/>
      <c r="K46" s="3"/>
      <c r="L46" s="3"/>
      <c r="M46" s="3"/>
      <c r="N46" s="3"/>
    </row>
    <row r="47" spans="1:17" ht="20" customHeight="1" thickBot="1">
      <c r="A47" s="31" t="s">
        <v>18</v>
      </c>
      <c r="B47" s="30" t="s">
        <v>128</v>
      </c>
      <c r="C47" s="31"/>
      <c r="D47" s="31"/>
      <c r="E47" s="31"/>
      <c r="F47" s="31"/>
      <c r="G47" s="32"/>
      <c r="H47" s="9"/>
      <c r="I47" s="9"/>
      <c r="J47" s="9"/>
      <c r="K47" s="3"/>
      <c r="L47" s="3"/>
      <c r="M47" s="3"/>
      <c r="N47" s="3"/>
    </row>
    <row r="48" spans="1:17" ht="20" customHeight="1">
      <c r="A48" s="16" t="s">
        <v>1</v>
      </c>
      <c r="B48" s="33" t="s">
        <v>121</v>
      </c>
      <c r="C48" s="19"/>
      <c r="D48" s="19"/>
      <c r="E48" s="19"/>
      <c r="F48" s="19"/>
      <c r="G48" s="34"/>
      <c r="H48" s="9"/>
      <c r="I48" s="9"/>
      <c r="J48" s="9"/>
      <c r="K48" s="3"/>
      <c r="L48" s="3"/>
      <c r="M48" s="3"/>
      <c r="N48" s="3"/>
    </row>
    <row r="49" spans="1:14" ht="20" customHeight="1">
      <c r="A49" s="21"/>
      <c r="B49" s="10" t="s">
        <v>9</v>
      </c>
      <c r="C49" s="10"/>
      <c r="D49" s="10"/>
      <c r="E49" s="10">
        <v>34</v>
      </c>
      <c r="F49" s="10" t="s">
        <v>3</v>
      </c>
      <c r="G49" s="22">
        <f>E49/41</f>
        <v>0.82926829268292679</v>
      </c>
      <c r="H49" s="9"/>
      <c r="I49" s="9"/>
      <c r="J49" s="9"/>
      <c r="K49" s="3"/>
      <c r="L49" s="3"/>
      <c r="M49" s="3"/>
      <c r="N49" s="3"/>
    </row>
    <row r="50" spans="1:14" ht="20" customHeight="1">
      <c r="A50" s="21"/>
      <c r="B50" s="10" t="s">
        <v>10</v>
      </c>
      <c r="C50" s="10"/>
      <c r="D50" s="10"/>
      <c r="E50" s="10">
        <v>0</v>
      </c>
      <c r="F50" s="10" t="s">
        <v>3</v>
      </c>
      <c r="G50" s="22">
        <f>E50/59</f>
        <v>0</v>
      </c>
      <c r="H50" s="9"/>
      <c r="I50" s="9"/>
      <c r="J50" s="9"/>
      <c r="K50" s="3"/>
      <c r="L50" s="3"/>
      <c r="M50" s="3"/>
      <c r="N50" s="3"/>
    </row>
    <row r="51" spans="1:14" ht="20" customHeight="1">
      <c r="A51" s="21"/>
      <c r="B51" s="10" t="s">
        <v>5</v>
      </c>
      <c r="C51" s="10"/>
      <c r="D51" s="10"/>
      <c r="E51" s="10">
        <v>7</v>
      </c>
      <c r="F51" s="10" t="s">
        <v>3</v>
      </c>
      <c r="G51" s="22">
        <f>E51/41</f>
        <v>0.17073170731707318</v>
      </c>
      <c r="H51" s="9"/>
      <c r="I51" s="9"/>
      <c r="J51" s="9"/>
      <c r="K51" s="3"/>
      <c r="L51" s="3"/>
      <c r="M51" s="3"/>
      <c r="N51" s="3"/>
    </row>
    <row r="52" spans="1:14" ht="20" customHeight="1" thickBot="1">
      <c r="A52" s="23"/>
      <c r="B52" s="24" t="s">
        <v>6</v>
      </c>
      <c r="C52" s="24"/>
      <c r="D52" s="24"/>
      <c r="E52" s="24">
        <v>10</v>
      </c>
      <c r="F52" s="24" t="s">
        <v>3</v>
      </c>
      <c r="G52" s="25"/>
      <c r="H52" s="9"/>
      <c r="I52" s="9"/>
      <c r="J52" s="9"/>
      <c r="K52" s="3"/>
      <c r="L52" s="3"/>
      <c r="M52" s="3"/>
      <c r="N52" s="3"/>
    </row>
    <row r="53" spans="1:14" ht="20" customHeight="1">
      <c r="A53" s="16" t="s">
        <v>7</v>
      </c>
      <c r="B53" s="89" t="s">
        <v>126</v>
      </c>
      <c r="C53" s="89"/>
      <c r="D53" s="89"/>
      <c r="E53" s="89"/>
      <c r="F53" s="89"/>
      <c r="G53" s="90"/>
      <c r="H53" s="9"/>
      <c r="I53" s="9"/>
      <c r="J53" s="9"/>
      <c r="K53" s="3"/>
      <c r="L53" s="3"/>
      <c r="M53" s="3"/>
      <c r="N53" s="3"/>
    </row>
    <row r="54" spans="1:14" ht="20" customHeight="1">
      <c r="A54" s="21"/>
      <c r="B54" s="10" t="s">
        <v>2</v>
      </c>
      <c r="C54" s="10"/>
      <c r="D54" s="10"/>
      <c r="E54" s="10">
        <v>36</v>
      </c>
      <c r="F54" s="10" t="s">
        <v>3</v>
      </c>
      <c r="G54" s="22">
        <f>E54/38</f>
        <v>0.94736842105263153</v>
      </c>
      <c r="H54" s="9"/>
      <c r="I54" s="9"/>
      <c r="J54" s="9"/>
      <c r="K54" s="3"/>
      <c r="L54" s="3"/>
      <c r="M54" s="3"/>
      <c r="N54" s="3"/>
    </row>
    <row r="55" spans="1:14" ht="20" customHeight="1">
      <c r="A55" s="21"/>
      <c r="B55" s="10" t="s">
        <v>4</v>
      </c>
      <c r="C55" s="10"/>
      <c r="D55" s="10"/>
      <c r="E55" s="10">
        <v>0</v>
      </c>
      <c r="F55" s="10" t="s">
        <v>3</v>
      </c>
      <c r="G55" s="22">
        <f>E55/57</f>
        <v>0</v>
      </c>
      <c r="H55" s="9"/>
      <c r="I55" s="9"/>
      <c r="J55" s="9"/>
      <c r="K55" s="3"/>
      <c r="L55" s="3"/>
      <c r="M55" s="3"/>
      <c r="N55" s="3"/>
    </row>
    <row r="56" spans="1:14" ht="20" customHeight="1">
      <c r="A56" s="21"/>
      <c r="B56" s="10" t="s">
        <v>5</v>
      </c>
      <c r="C56" s="10"/>
      <c r="D56" s="10"/>
      <c r="E56" s="10">
        <v>2</v>
      </c>
      <c r="F56" s="10" t="s">
        <v>3</v>
      </c>
      <c r="G56" s="22">
        <f>E56/38</f>
        <v>5.2631578947368418E-2</v>
      </c>
      <c r="H56" s="9"/>
      <c r="I56" s="9"/>
      <c r="J56" s="9"/>
      <c r="K56" s="3"/>
      <c r="L56" s="3"/>
      <c r="M56" s="3"/>
      <c r="N56" s="3"/>
    </row>
    <row r="57" spans="1:14" ht="20" customHeight="1" thickBot="1">
      <c r="A57" s="23"/>
      <c r="B57" s="24" t="s">
        <v>6</v>
      </c>
      <c r="C57" s="24"/>
      <c r="D57" s="24"/>
      <c r="E57" s="24">
        <v>13</v>
      </c>
      <c r="F57" s="24" t="s">
        <v>3</v>
      </c>
      <c r="G57" s="25"/>
      <c r="H57" s="9"/>
      <c r="I57" s="9"/>
      <c r="J57" s="9"/>
      <c r="K57" s="3"/>
      <c r="L57" s="3"/>
      <c r="M57" s="3"/>
      <c r="N57" s="3"/>
    </row>
    <row r="58" spans="1:14" ht="20" customHeight="1">
      <c r="A58" s="16" t="s">
        <v>17</v>
      </c>
      <c r="B58" s="89" t="s">
        <v>129</v>
      </c>
      <c r="C58" s="89"/>
      <c r="D58" s="89"/>
      <c r="E58" s="89"/>
      <c r="F58" s="89"/>
      <c r="G58" s="90"/>
      <c r="H58" s="9"/>
      <c r="I58" s="9"/>
      <c r="J58" s="9"/>
      <c r="K58" s="3"/>
      <c r="L58" s="3"/>
      <c r="M58" s="3"/>
      <c r="N58" s="3"/>
    </row>
    <row r="59" spans="1:14" ht="20" customHeight="1">
      <c r="A59" s="21"/>
      <c r="B59" s="10" t="s">
        <v>2</v>
      </c>
      <c r="C59" s="10"/>
      <c r="D59" s="10"/>
      <c r="E59" s="10">
        <v>29</v>
      </c>
      <c r="F59" s="10" t="s">
        <v>3</v>
      </c>
      <c r="G59" s="22">
        <f>E59/34</f>
        <v>0.8529411764705882</v>
      </c>
      <c r="H59" s="9"/>
      <c r="I59" s="9"/>
      <c r="J59" s="9"/>
      <c r="K59" s="3"/>
      <c r="L59" s="3"/>
      <c r="M59" s="3"/>
      <c r="N59" s="3"/>
    </row>
    <row r="60" spans="1:14" ht="20" customHeight="1">
      <c r="A60" s="21"/>
      <c r="B60" s="10" t="s">
        <v>4</v>
      </c>
      <c r="C60" s="10"/>
      <c r="D60" s="10"/>
      <c r="E60" s="10">
        <v>1</v>
      </c>
      <c r="F60" s="10" t="s">
        <v>3</v>
      </c>
      <c r="G60" s="22">
        <f>E60/34</f>
        <v>2.9411764705882353E-2</v>
      </c>
      <c r="H60" s="9"/>
      <c r="I60" s="9"/>
      <c r="J60" s="9"/>
      <c r="K60" s="3"/>
      <c r="L60" s="3"/>
      <c r="M60" s="3"/>
      <c r="N60" s="3"/>
    </row>
    <row r="61" spans="1:14" ht="20" customHeight="1">
      <c r="A61" s="21"/>
      <c r="B61" s="10" t="s">
        <v>5</v>
      </c>
      <c r="C61" s="10"/>
      <c r="D61" s="10"/>
      <c r="E61" s="10">
        <v>4</v>
      </c>
      <c r="F61" s="10" t="s">
        <v>3</v>
      </c>
      <c r="G61" s="22">
        <f>E61/34</f>
        <v>0.11764705882352941</v>
      </c>
      <c r="H61" s="9"/>
      <c r="I61" s="9"/>
      <c r="J61" s="9"/>
      <c r="K61" s="3"/>
      <c r="L61" s="3"/>
      <c r="M61" s="3"/>
      <c r="N61" s="3"/>
    </row>
    <row r="62" spans="1:14" ht="20" customHeight="1" thickBot="1">
      <c r="A62" s="23"/>
      <c r="B62" s="24" t="s">
        <v>6</v>
      </c>
      <c r="C62" s="24"/>
      <c r="D62" s="24"/>
      <c r="E62" s="24">
        <v>17</v>
      </c>
      <c r="F62" s="24" t="s">
        <v>3</v>
      </c>
      <c r="G62" s="25"/>
      <c r="H62" s="9"/>
      <c r="I62" s="9"/>
      <c r="J62" s="9"/>
      <c r="K62" s="3"/>
      <c r="L62" s="3"/>
      <c r="M62" s="3"/>
      <c r="N62" s="3"/>
    </row>
    <row r="63" spans="1:14" ht="20" customHeight="1">
      <c r="A63" s="37" t="s">
        <v>19</v>
      </c>
      <c r="B63" s="39" t="s">
        <v>130</v>
      </c>
      <c r="C63" s="19"/>
      <c r="D63" s="19"/>
      <c r="E63" s="19"/>
      <c r="F63" s="19"/>
      <c r="G63" s="34"/>
      <c r="H63" s="9"/>
      <c r="I63" s="9"/>
      <c r="J63" s="9"/>
      <c r="K63" s="3"/>
      <c r="L63" s="3"/>
      <c r="M63" s="3"/>
      <c r="N63" s="3"/>
    </row>
    <row r="64" spans="1:14" ht="20" customHeight="1">
      <c r="A64" s="21"/>
      <c r="B64" s="10" t="s">
        <v>20</v>
      </c>
      <c r="C64" s="10"/>
      <c r="D64" s="10"/>
      <c r="E64" s="10">
        <v>50</v>
      </c>
      <c r="F64" s="10" t="s">
        <v>3</v>
      </c>
      <c r="G64" s="49">
        <f>E64/51</f>
        <v>0.98039215686274506</v>
      </c>
      <c r="H64" s="9"/>
      <c r="I64" s="9"/>
      <c r="J64" s="9"/>
      <c r="K64" s="3"/>
      <c r="L64" s="3"/>
      <c r="M64" s="3"/>
      <c r="N64" s="3"/>
    </row>
    <row r="65" spans="1:14" ht="20" customHeight="1">
      <c r="A65" s="21"/>
      <c r="B65" s="10" t="s">
        <v>21</v>
      </c>
      <c r="C65" s="10"/>
      <c r="D65" s="10"/>
      <c r="E65" s="10">
        <v>1</v>
      </c>
      <c r="F65" s="10" t="s">
        <v>3</v>
      </c>
      <c r="G65" s="22">
        <f>E65/51</f>
        <v>1.9607843137254902E-2</v>
      </c>
      <c r="H65" s="9"/>
      <c r="I65" s="9"/>
      <c r="J65" s="9"/>
      <c r="K65" s="3"/>
      <c r="L65" s="3"/>
      <c r="M65" s="3"/>
      <c r="N65" s="3"/>
    </row>
    <row r="66" spans="1:14" ht="20" customHeight="1" thickBot="1">
      <c r="A66" s="23"/>
      <c r="B66" s="24" t="s">
        <v>6</v>
      </c>
      <c r="C66" s="24"/>
      <c r="D66" s="24"/>
      <c r="E66" s="24">
        <v>0</v>
      </c>
      <c r="F66" s="24" t="s">
        <v>3</v>
      </c>
      <c r="G66" s="25"/>
      <c r="H66" s="9"/>
      <c r="I66" s="9"/>
      <c r="J66" s="9"/>
      <c r="K66" s="3"/>
      <c r="L66" s="3"/>
      <c r="M66" s="3"/>
      <c r="N66" s="3"/>
    </row>
    <row r="67" spans="1:14" ht="20" customHeight="1">
      <c r="A67" s="37" t="s">
        <v>22</v>
      </c>
      <c r="B67" s="39" t="s">
        <v>131</v>
      </c>
      <c r="C67" s="19"/>
      <c r="D67" s="19"/>
      <c r="E67" s="19"/>
      <c r="F67" s="19"/>
      <c r="G67" s="34"/>
      <c r="H67" s="9"/>
      <c r="I67" s="9"/>
      <c r="J67" s="9"/>
      <c r="K67" s="3"/>
      <c r="L67" s="3"/>
      <c r="M67" s="3"/>
      <c r="N67" s="3"/>
    </row>
    <row r="68" spans="1:14" ht="20" customHeight="1">
      <c r="A68" s="21"/>
      <c r="B68" s="10" t="s">
        <v>132</v>
      </c>
      <c r="C68" s="10"/>
      <c r="D68" s="10"/>
      <c r="E68" s="10">
        <v>45</v>
      </c>
      <c r="F68" s="10" t="s">
        <v>3</v>
      </c>
      <c r="G68" s="22">
        <f>E68/85</f>
        <v>0.52941176470588236</v>
      </c>
      <c r="H68" s="9"/>
      <c r="I68" s="9"/>
      <c r="J68" s="9"/>
      <c r="K68" s="3"/>
      <c r="L68" s="3"/>
      <c r="M68" s="3"/>
      <c r="N68" s="3"/>
    </row>
    <row r="69" spans="1:14" ht="20" customHeight="1">
      <c r="A69" s="21"/>
      <c r="B69" s="10" t="s">
        <v>133</v>
      </c>
      <c r="C69" s="10"/>
      <c r="D69" s="10"/>
      <c r="E69" s="10">
        <v>25</v>
      </c>
      <c r="F69" s="10" t="s">
        <v>3</v>
      </c>
      <c r="G69" s="22">
        <f>E69/85</f>
        <v>0.29411764705882354</v>
      </c>
      <c r="H69" s="9"/>
      <c r="I69" s="9"/>
      <c r="J69" s="9"/>
      <c r="K69" s="3"/>
      <c r="L69" s="3"/>
      <c r="M69" s="3"/>
      <c r="N69" s="3"/>
    </row>
    <row r="70" spans="1:14" ht="20" customHeight="1">
      <c r="A70" s="21"/>
      <c r="B70" s="10" t="s">
        <v>134</v>
      </c>
      <c r="C70" s="10"/>
      <c r="D70" s="10"/>
      <c r="E70" s="10">
        <v>13</v>
      </c>
      <c r="F70" s="10" t="s">
        <v>3</v>
      </c>
      <c r="G70" s="22">
        <f>E70/85</f>
        <v>0.15294117647058825</v>
      </c>
      <c r="H70" s="9"/>
      <c r="I70" s="9"/>
      <c r="J70" s="9"/>
      <c r="K70" s="3"/>
      <c r="L70" s="3"/>
      <c r="M70" s="3"/>
      <c r="N70" s="3"/>
    </row>
    <row r="71" spans="1:14" ht="20" customHeight="1">
      <c r="A71" s="21"/>
      <c r="B71" s="10" t="s">
        <v>135</v>
      </c>
      <c r="C71" s="10"/>
      <c r="D71" s="10"/>
      <c r="E71" s="10">
        <v>0</v>
      </c>
      <c r="F71" s="10" t="s">
        <v>3</v>
      </c>
      <c r="G71" s="22">
        <f>E71/132</f>
        <v>0</v>
      </c>
      <c r="H71" s="9"/>
      <c r="I71" s="9"/>
      <c r="J71" s="9"/>
      <c r="K71" s="3"/>
      <c r="L71" s="3"/>
      <c r="M71" s="3"/>
      <c r="N71" s="3"/>
    </row>
    <row r="72" spans="1:14" ht="20" customHeight="1">
      <c r="A72" s="21"/>
      <c r="B72" s="10" t="s">
        <v>136</v>
      </c>
      <c r="C72" s="10"/>
      <c r="D72" s="10"/>
      <c r="E72" s="10">
        <v>0</v>
      </c>
      <c r="F72" s="10" t="s">
        <v>3</v>
      </c>
      <c r="G72" s="22">
        <f>E72/51</f>
        <v>0</v>
      </c>
      <c r="H72" s="9"/>
      <c r="I72" s="9"/>
      <c r="J72" s="9"/>
      <c r="K72" s="3"/>
      <c r="L72" s="3"/>
      <c r="M72" s="3"/>
      <c r="N72" s="3"/>
    </row>
    <row r="73" spans="1:14" ht="20" customHeight="1">
      <c r="A73" s="21"/>
      <c r="B73" s="10" t="s">
        <v>137</v>
      </c>
      <c r="C73" s="10"/>
      <c r="D73" s="10"/>
      <c r="E73" s="10">
        <v>2</v>
      </c>
      <c r="F73" s="10" t="s">
        <v>3</v>
      </c>
      <c r="G73" s="22">
        <f>E73/85</f>
        <v>2.3529411764705882E-2</v>
      </c>
      <c r="H73" s="9"/>
      <c r="I73" s="9"/>
      <c r="J73" s="9"/>
      <c r="K73" s="3"/>
      <c r="L73" s="3"/>
      <c r="M73" s="3"/>
      <c r="N73" s="3"/>
    </row>
    <row r="74" spans="1:14" ht="20" customHeight="1" thickBot="1">
      <c r="A74" s="23"/>
      <c r="B74" s="24" t="s">
        <v>6</v>
      </c>
      <c r="C74" s="24"/>
      <c r="D74" s="24"/>
      <c r="E74" s="24">
        <v>0</v>
      </c>
      <c r="F74" s="24" t="s">
        <v>3</v>
      </c>
      <c r="G74" s="25"/>
      <c r="H74" s="9"/>
      <c r="I74" s="9"/>
      <c r="J74" s="9"/>
      <c r="K74" s="3"/>
      <c r="L74" s="3"/>
      <c r="M74" s="3"/>
      <c r="N74" s="3"/>
    </row>
    <row r="75" spans="1:14" ht="20" customHeight="1">
      <c r="I75" s="9"/>
      <c r="J75" s="9"/>
      <c r="K75" s="3"/>
      <c r="L75" s="3"/>
      <c r="M75" s="3"/>
      <c r="N75" s="3"/>
    </row>
    <row r="76" spans="1:14" ht="20" customHeight="1">
      <c r="K76" s="3"/>
      <c r="L76" s="3"/>
      <c r="M76" s="3"/>
      <c r="N76" s="3"/>
    </row>
    <row r="77" spans="1:14" ht="20" customHeight="1">
      <c r="K77" s="3"/>
      <c r="L77" s="3"/>
      <c r="M77" s="3"/>
      <c r="N77" s="3"/>
    </row>
    <row r="78" spans="1:14" ht="20" customHeight="1">
      <c r="K78" s="3"/>
      <c r="L78" s="3"/>
      <c r="M78" s="3"/>
      <c r="N78" s="3"/>
    </row>
    <row r="79" spans="1:14" ht="20" customHeight="1">
      <c r="K79" s="3"/>
      <c r="L79" s="3"/>
      <c r="M79" s="3"/>
      <c r="N79" s="3"/>
    </row>
    <row r="80" spans="1:14" ht="20" customHeight="1">
      <c r="K80" s="3"/>
      <c r="L80" s="3"/>
      <c r="M80" s="3"/>
      <c r="N80" s="3"/>
    </row>
    <row r="81" spans="11:14" ht="20" customHeight="1">
      <c r="K81" s="3"/>
      <c r="L81" s="3"/>
      <c r="M81" s="3"/>
      <c r="N81" s="3"/>
    </row>
    <row r="82" spans="11:14" ht="20" customHeight="1">
      <c r="K82" s="3"/>
      <c r="L82" s="3"/>
      <c r="M82" s="3"/>
      <c r="N82" s="3"/>
    </row>
    <row r="83" spans="11:14" ht="20" customHeight="1">
      <c r="K83" s="3"/>
      <c r="L83" s="3"/>
      <c r="M83" s="3"/>
      <c r="N83" s="3"/>
    </row>
    <row r="84" spans="11:14" ht="20" customHeight="1">
      <c r="K84" s="3"/>
      <c r="L84" s="3"/>
      <c r="M84" s="3"/>
      <c r="N84" s="3"/>
    </row>
    <row r="85" spans="11:14" ht="20" customHeight="1">
      <c r="K85" s="3"/>
      <c r="L85" s="3"/>
      <c r="M85" s="3"/>
      <c r="N85" s="3"/>
    </row>
    <row r="86" spans="11:14" ht="20" customHeight="1">
      <c r="K86" s="3"/>
      <c r="L86" s="3"/>
      <c r="M86" s="3"/>
      <c r="N86" s="3"/>
    </row>
    <row r="87" spans="11:14" ht="20" customHeight="1">
      <c r="K87" s="3"/>
      <c r="L87" s="3"/>
      <c r="M87" s="3"/>
      <c r="N87" s="3"/>
    </row>
    <row r="88" spans="11:14" ht="20" customHeight="1">
      <c r="K88" s="3"/>
      <c r="L88" s="3"/>
      <c r="M88" s="3"/>
      <c r="N88" s="3"/>
    </row>
    <row r="89" spans="11:14" ht="20" customHeight="1">
      <c r="K89" s="3"/>
      <c r="L89" s="3"/>
      <c r="M89" s="3"/>
      <c r="N89" s="3"/>
    </row>
    <row r="90" spans="11:14" ht="20" customHeight="1">
      <c r="K90" s="3"/>
      <c r="L90" s="3"/>
      <c r="M90" s="3"/>
      <c r="N90" s="3"/>
    </row>
    <row r="91" spans="11:14" ht="20" customHeight="1">
      <c r="K91" s="3"/>
      <c r="L91" s="3"/>
      <c r="M91" s="3"/>
      <c r="N91" s="3"/>
    </row>
    <row r="92" spans="11:14" ht="20" customHeight="1">
      <c r="K92" s="3"/>
      <c r="L92" s="3"/>
      <c r="M92" s="3"/>
      <c r="N92" s="3"/>
    </row>
    <row r="93" spans="11:14" ht="20" customHeight="1">
      <c r="K93" s="3"/>
      <c r="L93" s="3"/>
      <c r="M93" s="3"/>
      <c r="N93" s="3"/>
    </row>
    <row r="94" spans="11:14" ht="20" customHeight="1">
      <c r="K94" s="3"/>
      <c r="L94" s="3"/>
      <c r="M94" s="3"/>
      <c r="N94" s="3"/>
    </row>
    <row r="95" spans="11:14" ht="20" customHeight="1">
      <c r="K95" s="3"/>
      <c r="L95" s="3"/>
      <c r="M95" s="3"/>
      <c r="N95" s="3"/>
    </row>
    <row r="96" spans="11:14" ht="20" customHeight="1">
      <c r="K96" s="3"/>
      <c r="L96" s="3"/>
      <c r="M96" s="3"/>
      <c r="N96" s="3"/>
    </row>
    <row r="97" spans="11:14" ht="20" customHeight="1">
      <c r="K97" s="3"/>
      <c r="L97" s="3"/>
      <c r="M97" s="3"/>
      <c r="N97" s="3"/>
    </row>
    <row r="98" spans="11:14" ht="20" customHeight="1">
      <c r="K98" s="3"/>
      <c r="L98" s="3"/>
      <c r="M98" s="3"/>
      <c r="N98" s="3"/>
    </row>
    <row r="99" spans="11:14" ht="20" customHeight="1">
      <c r="K99" s="3"/>
      <c r="L99" s="3"/>
      <c r="M99" s="3"/>
      <c r="N99" s="3"/>
    </row>
    <row r="100" spans="11:14" ht="20" customHeight="1">
      <c r="K100" s="3"/>
      <c r="L100" s="3"/>
      <c r="M100" s="3"/>
      <c r="N100" s="3"/>
    </row>
    <row r="101" spans="11:14" ht="20" customHeight="1">
      <c r="K101" s="3"/>
      <c r="L101" s="3"/>
      <c r="M101" s="3"/>
      <c r="N101" s="3"/>
    </row>
    <row r="102" spans="11:14" ht="20" customHeight="1">
      <c r="K102" s="3"/>
      <c r="L102" s="3"/>
      <c r="M102" s="3"/>
      <c r="N102" s="3"/>
    </row>
    <row r="103" spans="11:14" ht="20" customHeight="1">
      <c r="K103" s="3"/>
      <c r="L103" s="3"/>
      <c r="M103" s="3"/>
      <c r="N103" s="3"/>
    </row>
    <row r="104" spans="11:14" ht="20" customHeight="1">
      <c r="K104" s="3"/>
      <c r="L104" s="3"/>
      <c r="M104" s="3"/>
      <c r="N104" s="3"/>
    </row>
    <row r="105" spans="11:14" ht="20" customHeight="1">
      <c r="K105" s="3"/>
      <c r="L105" s="3"/>
      <c r="M105" s="3"/>
      <c r="N105" s="3"/>
    </row>
    <row r="106" spans="11:14" ht="20" customHeight="1">
      <c r="K106" s="3"/>
      <c r="L106" s="3"/>
      <c r="M106" s="3"/>
      <c r="N106" s="3"/>
    </row>
    <row r="107" spans="11:14" ht="20" customHeight="1">
      <c r="K107" s="3"/>
      <c r="L107" s="3"/>
      <c r="M107" s="3"/>
      <c r="N107" s="3"/>
    </row>
    <row r="108" spans="11:14" ht="20" customHeight="1">
      <c r="K108" s="3"/>
      <c r="L108" s="3"/>
      <c r="M108" s="3"/>
      <c r="N108" s="3"/>
    </row>
    <row r="109" spans="11:14" ht="20" customHeight="1">
      <c r="K109" s="3"/>
      <c r="L109" s="3"/>
      <c r="M109" s="3"/>
      <c r="N109" s="3"/>
    </row>
    <row r="110" spans="11:14" ht="20" customHeight="1">
      <c r="K110" s="3"/>
      <c r="L110" s="3"/>
      <c r="M110" s="3"/>
      <c r="N110" s="3"/>
    </row>
    <row r="111" spans="11:14" ht="20" customHeight="1">
      <c r="K111" s="3"/>
      <c r="L111" s="3"/>
      <c r="M111" s="3"/>
      <c r="N111" s="3"/>
    </row>
    <row r="112" spans="11:14" ht="20" customHeight="1">
      <c r="K112" s="3"/>
      <c r="L112" s="3"/>
      <c r="M112" s="3"/>
      <c r="N112" s="3"/>
    </row>
    <row r="113" spans="1:26" ht="20" customHeight="1">
      <c r="K113" s="3"/>
      <c r="L113" s="3"/>
      <c r="M113" s="3"/>
      <c r="N113" s="3"/>
    </row>
    <row r="114" spans="1:26" ht="20" customHeight="1">
      <c r="K114" s="3"/>
      <c r="L114" s="3"/>
      <c r="M114" s="3"/>
      <c r="N114" s="3"/>
    </row>
    <row r="115" spans="1:26" ht="20" customHeight="1">
      <c r="A115" s="3"/>
      <c r="B115" s="3"/>
      <c r="C115" s="3"/>
      <c r="D115" s="3"/>
      <c r="E115" s="3"/>
      <c r="F115" s="3"/>
      <c r="G115" s="3"/>
      <c r="H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0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0" customHeight="1">
      <c r="I117" s="3"/>
      <c r="J117" s="3"/>
      <c r="K117" s="3"/>
      <c r="L117" s="3"/>
      <c r="M117" s="3"/>
      <c r="N117" s="3"/>
    </row>
  </sheetData>
  <mergeCells count="7">
    <mergeCell ref="B58:G58"/>
    <mergeCell ref="B2:J2"/>
    <mergeCell ref="E1:J1"/>
    <mergeCell ref="B9:G9"/>
    <mergeCell ref="B32:G32"/>
    <mergeCell ref="B42:G42"/>
    <mergeCell ref="B53:G53"/>
  </mergeCells>
  <phoneticPr fontId="2"/>
  <pageMargins left="0.70866141732283472" right="0.70866141732283472" top="0.74803149606299213" bottom="0.74803149606299213" header="0.31496062992125984" footer="0.31496062992125984"/>
  <pageSetup paperSize="9"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F6C59-AFFB-42D2-9381-A9A733C1554F}">
  <sheetPr>
    <tabColor rgb="FFFF0000"/>
    <pageSetUpPr fitToPage="1"/>
  </sheetPr>
  <dimension ref="A1:Z132"/>
  <sheetViews>
    <sheetView zoomScale="70" zoomScaleNormal="70" workbookViewId="0">
      <selection activeCell="B2" sqref="B2:J2"/>
    </sheetView>
  </sheetViews>
  <sheetFormatPr baseColWidth="10" defaultColWidth="8.83203125" defaultRowHeight="20" customHeight="1"/>
  <cols>
    <col min="1" max="1" width="11" bestFit="1" customWidth="1"/>
    <col min="2" max="2" width="19.1640625" bestFit="1" customWidth="1"/>
    <col min="3" max="3" width="7.1640625" bestFit="1" customWidth="1"/>
    <col min="4" max="4" width="28.6640625" customWidth="1"/>
    <col min="5" max="5" width="3.5" bestFit="1" customWidth="1"/>
    <col min="6" max="6" width="3.33203125" bestFit="1" customWidth="1"/>
    <col min="7" max="7" width="6" bestFit="1" customWidth="1"/>
    <col min="8" max="8" width="3.33203125" bestFit="1" customWidth="1"/>
    <col min="9" max="9" width="7.1640625" bestFit="1" customWidth="1"/>
    <col min="10" max="10" width="47.1640625" bestFit="1" customWidth="1"/>
    <col min="11" max="11" width="10" customWidth="1"/>
    <col min="12" max="12" width="3.5" bestFit="1" customWidth="1"/>
    <col min="13" max="13" width="3.33203125" bestFit="1" customWidth="1"/>
    <col min="14" max="14" width="5" bestFit="1" customWidth="1"/>
    <col min="15" max="15" width="3.33203125" bestFit="1" customWidth="1"/>
    <col min="16" max="16" width="13.83203125" customWidth="1"/>
    <col min="17" max="17" width="8.1640625" bestFit="1" customWidth="1"/>
    <col min="18" max="22" width="28.6640625" customWidth="1"/>
    <col min="23" max="24" width="24.6640625" customWidth="1"/>
  </cols>
  <sheetData>
    <row r="1" spans="1:17" ht="20" customHeight="1">
      <c r="A1" s="11" t="s">
        <v>176</v>
      </c>
      <c r="B1" s="8"/>
      <c r="C1" s="8"/>
      <c r="D1" s="8"/>
      <c r="E1" s="91" t="s">
        <v>115</v>
      </c>
      <c r="F1" s="91"/>
      <c r="G1" s="91"/>
      <c r="H1" s="91"/>
      <c r="I1" s="91"/>
      <c r="J1" s="91"/>
    </row>
    <row r="2" spans="1:17" ht="20" customHeight="1">
      <c r="A2" s="9"/>
      <c r="B2" s="92" t="s">
        <v>177</v>
      </c>
      <c r="C2" s="92"/>
      <c r="D2" s="92"/>
      <c r="E2" s="92"/>
      <c r="F2" s="92"/>
      <c r="G2" s="92"/>
      <c r="H2" s="92"/>
      <c r="I2" s="92"/>
      <c r="J2" s="92"/>
      <c r="K2" s="3"/>
      <c r="L2" s="3"/>
      <c r="M2" s="3"/>
      <c r="N2" s="3"/>
    </row>
    <row r="3" spans="1:17" ht="20" customHeight="1" thickBot="1">
      <c r="A3" s="13" t="s">
        <v>0</v>
      </c>
      <c r="B3" s="14" t="s">
        <v>116</v>
      </c>
      <c r="C3" s="13"/>
      <c r="D3" s="13"/>
      <c r="E3" s="13"/>
      <c r="F3" s="13"/>
      <c r="G3" s="13"/>
      <c r="H3" s="9"/>
      <c r="I3" s="43"/>
      <c r="J3" s="43"/>
      <c r="K3" s="3"/>
      <c r="L3" s="3"/>
      <c r="M3" s="3"/>
      <c r="N3" s="3"/>
      <c r="O3" s="9"/>
      <c r="P3" s="9"/>
      <c r="Q3" s="9"/>
    </row>
    <row r="4" spans="1:17" ht="20" customHeight="1" thickBot="1">
      <c r="A4" s="16" t="s">
        <v>1</v>
      </c>
      <c r="B4" s="17" t="s">
        <v>178</v>
      </c>
      <c r="C4" s="18"/>
      <c r="D4" s="18"/>
      <c r="E4" s="19"/>
      <c r="F4" s="19"/>
      <c r="G4" s="20"/>
      <c r="H4" s="9"/>
      <c r="I4" s="13" t="s">
        <v>29</v>
      </c>
      <c r="J4" s="14" t="s">
        <v>138</v>
      </c>
      <c r="K4" s="13"/>
      <c r="L4" s="13"/>
      <c r="M4" s="13"/>
      <c r="N4" s="36"/>
      <c r="O4" s="9"/>
      <c r="P4" s="9"/>
      <c r="Q4" s="9"/>
    </row>
    <row r="5" spans="1:17" ht="20" customHeight="1">
      <c r="A5" s="21"/>
      <c r="B5" s="10" t="s">
        <v>37</v>
      </c>
      <c r="C5" s="10"/>
      <c r="D5" s="10"/>
      <c r="E5" s="10">
        <v>37</v>
      </c>
      <c r="F5" s="10" t="s">
        <v>3</v>
      </c>
      <c r="G5" s="22">
        <f>E5/51</f>
        <v>0.72549019607843135</v>
      </c>
      <c r="H5" s="9"/>
      <c r="I5" s="16" t="s">
        <v>1</v>
      </c>
      <c r="J5" s="40" t="s">
        <v>139</v>
      </c>
      <c r="K5" s="19"/>
      <c r="L5" s="19"/>
      <c r="M5" s="19"/>
      <c r="N5" s="34"/>
      <c r="O5" s="9"/>
      <c r="P5" s="9"/>
      <c r="Q5" s="9"/>
    </row>
    <row r="6" spans="1:17" ht="20" customHeight="1">
      <c r="A6" s="21"/>
      <c r="B6" s="10" t="s">
        <v>38</v>
      </c>
      <c r="C6" s="10"/>
      <c r="D6" s="10"/>
      <c r="E6" s="10">
        <v>13</v>
      </c>
      <c r="F6" s="10" t="s">
        <v>3</v>
      </c>
      <c r="G6" s="22">
        <f>E6/51</f>
        <v>0.25490196078431371</v>
      </c>
      <c r="H6" s="9"/>
      <c r="I6" s="21"/>
      <c r="J6" s="10" t="s">
        <v>140</v>
      </c>
      <c r="K6" s="10"/>
      <c r="L6" s="10">
        <v>3</v>
      </c>
      <c r="M6" s="10" t="s">
        <v>3</v>
      </c>
      <c r="N6" s="22">
        <f>L6/49</f>
        <v>6.1224489795918366E-2</v>
      </c>
      <c r="O6" s="9"/>
      <c r="P6" s="9"/>
      <c r="Q6" s="9"/>
    </row>
    <row r="7" spans="1:17" ht="20" customHeight="1">
      <c r="A7" s="21"/>
      <c r="B7" s="10" t="s">
        <v>39</v>
      </c>
      <c r="C7" s="10"/>
      <c r="D7" s="10"/>
      <c r="E7" s="10">
        <v>1</v>
      </c>
      <c r="F7" s="10" t="s">
        <v>184</v>
      </c>
      <c r="G7" s="22">
        <f>E7/51</f>
        <v>1.9607843137254902E-2</v>
      </c>
      <c r="H7" s="9"/>
      <c r="I7" s="21"/>
      <c r="J7" s="10" t="s">
        <v>141</v>
      </c>
      <c r="K7" s="10"/>
      <c r="L7" s="10">
        <v>1</v>
      </c>
      <c r="M7" s="10" t="s">
        <v>3</v>
      </c>
      <c r="N7" s="22">
        <f>L7/76</f>
        <v>1.3157894736842105E-2</v>
      </c>
      <c r="O7" s="9"/>
      <c r="P7" s="9"/>
      <c r="Q7" s="9"/>
    </row>
    <row r="8" spans="1:17" ht="20" customHeight="1">
      <c r="A8" s="21"/>
      <c r="B8" s="10" t="s">
        <v>40</v>
      </c>
      <c r="C8" s="10"/>
      <c r="D8" s="10"/>
      <c r="E8" s="10">
        <v>0</v>
      </c>
      <c r="F8" s="10" t="s">
        <v>3</v>
      </c>
      <c r="G8" s="22">
        <f>E8/48</f>
        <v>0</v>
      </c>
      <c r="H8" s="9"/>
      <c r="I8" s="21"/>
      <c r="J8" s="10" t="s">
        <v>142</v>
      </c>
      <c r="K8" s="10"/>
      <c r="L8" s="10">
        <v>1</v>
      </c>
      <c r="M8" s="10" t="s">
        <v>3</v>
      </c>
      <c r="N8" s="22">
        <f>L8/49</f>
        <v>2.0408163265306121E-2</v>
      </c>
      <c r="O8" s="9"/>
      <c r="P8" s="9"/>
      <c r="Q8" s="9"/>
    </row>
    <row r="9" spans="1:17" ht="20" customHeight="1" thickBot="1">
      <c r="A9" s="23"/>
      <c r="B9" s="24" t="s">
        <v>6</v>
      </c>
      <c r="C9" s="24"/>
      <c r="D9" s="24"/>
      <c r="E9" s="24">
        <v>3</v>
      </c>
      <c r="F9" s="24" t="s">
        <v>3</v>
      </c>
      <c r="G9" s="25"/>
      <c r="H9" s="9"/>
      <c r="I9" s="21"/>
      <c r="J9" s="10" t="s">
        <v>143</v>
      </c>
      <c r="K9" s="10"/>
      <c r="L9" s="10">
        <v>0</v>
      </c>
      <c r="M9" s="10" t="s">
        <v>3</v>
      </c>
      <c r="N9" s="22">
        <f>L9/76</f>
        <v>0</v>
      </c>
      <c r="O9" s="9"/>
      <c r="P9" s="9"/>
      <c r="Q9" s="9"/>
    </row>
    <row r="10" spans="1:17" ht="20" customHeight="1">
      <c r="A10" s="16" t="s">
        <v>7</v>
      </c>
      <c r="B10" s="17" t="s">
        <v>179</v>
      </c>
      <c r="C10" s="17"/>
      <c r="D10" s="17"/>
      <c r="E10" s="17"/>
      <c r="F10" s="17"/>
      <c r="G10" s="58"/>
      <c r="H10" s="9"/>
      <c r="I10" s="41"/>
      <c r="J10" s="10" t="s">
        <v>144</v>
      </c>
      <c r="K10" s="10"/>
      <c r="L10" s="10">
        <v>3</v>
      </c>
      <c r="M10" s="10" t="s">
        <v>3</v>
      </c>
      <c r="N10" s="22">
        <f>L10/49</f>
        <v>6.1224489795918366E-2</v>
      </c>
      <c r="O10" s="9" t="s">
        <v>78</v>
      </c>
      <c r="P10" s="9" t="s">
        <v>98</v>
      </c>
      <c r="Q10" s="9" t="s">
        <v>99</v>
      </c>
    </row>
    <row r="11" spans="1:17" ht="20" customHeight="1">
      <c r="A11" s="21"/>
      <c r="B11" s="10" t="s">
        <v>41</v>
      </c>
      <c r="C11" s="10"/>
      <c r="D11" s="10"/>
      <c r="E11" s="10">
        <v>33</v>
      </c>
      <c r="F11" s="10" t="s">
        <v>3</v>
      </c>
      <c r="G11" s="50">
        <f>E11/49</f>
        <v>0.67346938775510201</v>
      </c>
      <c r="H11" s="9"/>
      <c r="I11" s="21"/>
      <c r="J11" s="10" t="s">
        <v>145</v>
      </c>
      <c r="K11" s="10"/>
      <c r="L11" s="10">
        <v>37</v>
      </c>
      <c r="M11" s="10" t="s">
        <v>3</v>
      </c>
      <c r="N11" s="22">
        <f>L11/49</f>
        <v>0.75510204081632648</v>
      </c>
      <c r="O11" s="9"/>
      <c r="P11" s="9"/>
      <c r="Q11" s="9"/>
    </row>
    <row r="12" spans="1:17" ht="20" customHeight="1">
      <c r="A12" s="21"/>
      <c r="B12" s="10" t="s">
        <v>180</v>
      </c>
      <c r="C12" s="10"/>
      <c r="D12" s="10"/>
      <c r="E12" s="10">
        <v>14</v>
      </c>
      <c r="F12" s="10" t="s">
        <v>3</v>
      </c>
      <c r="G12" s="22">
        <f>E12/49</f>
        <v>0.2857142857142857</v>
      </c>
      <c r="H12" s="9"/>
      <c r="I12" s="21"/>
      <c r="J12" s="10" t="s">
        <v>146</v>
      </c>
      <c r="K12" s="10"/>
      <c r="L12" s="10">
        <v>0</v>
      </c>
      <c r="M12" s="10" t="s">
        <v>3</v>
      </c>
      <c r="N12" s="22">
        <f>L12/76</f>
        <v>0</v>
      </c>
      <c r="O12" s="9" t="s">
        <v>78</v>
      </c>
      <c r="P12" s="9" t="s">
        <v>100</v>
      </c>
      <c r="Q12" s="9" t="s">
        <v>187</v>
      </c>
    </row>
    <row r="13" spans="1:17" ht="20" customHeight="1" thickBot="1">
      <c r="A13" s="21"/>
      <c r="B13" s="10" t="s">
        <v>43</v>
      </c>
      <c r="C13" s="10"/>
      <c r="D13" s="10"/>
      <c r="E13" s="10">
        <v>2</v>
      </c>
      <c r="F13" s="10" t="s">
        <v>184</v>
      </c>
      <c r="G13" s="22">
        <f>E13/49</f>
        <v>4.0816326530612242E-2</v>
      </c>
      <c r="H13" s="9"/>
      <c r="I13" s="21"/>
      <c r="J13" s="10" t="s">
        <v>147</v>
      </c>
      <c r="K13" s="10"/>
      <c r="L13" s="10">
        <v>8</v>
      </c>
      <c r="M13" s="10" t="s">
        <v>3</v>
      </c>
      <c r="N13" s="22">
        <f>L13/49</f>
        <v>0.16326530612244897</v>
      </c>
      <c r="O13" s="9"/>
      <c r="P13" s="9" t="s">
        <v>102</v>
      </c>
      <c r="Q13" s="9" t="s">
        <v>103</v>
      </c>
    </row>
    <row r="14" spans="1:17" ht="20" customHeight="1" thickBot="1">
      <c r="A14" s="21"/>
      <c r="B14" s="10" t="s">
        <v>44</v>
      </c>
      <c r="C14" s="10"/>
      <c r="D14" s="10"/>
      <c r="E14" s="10">
        <v>0</v>
      </c>
      <c r="F14" s="10" t="s">
        <v>3</v>
      </c>
      <c r="G14" s="22">
        <f>E14/44</f>
        <v>0</v>
      </c>
      <c r="H14" s="9"/>
      <c r="I14" s="23"/>
      <c r="J14" s="24" t="s">
        <v>6</v>
      </c>
      <c r="K14" s="24"/>
      <c r="L14" s="24">
        <v>1</v>
      </c>
      <c r="M14" s="24"/>
      <c r="N14" s="25"/>
      <c r="O14" s="9"/>
      <c r="P14" s="51" t="s">
        <v>166</v>
      </c>
      <c r="Q14" s="52"/>
    </row>
    <row r="15" spans="1:17" ht="20" customHeight="1" thickBot="1">
      <c r="A15" s="23"/>
      <c r="B15" s="24" t="s">
        <v>6</v>
      </c>
      <c r="C15" s="24"/>
      <c r="D15" s="24"/>
      <c r="E15" s="24">
        <v>5</v>
      </c>
      <c r="F15" s="24" t="s">
        <v>3</v>
      </c>
      <c r="G15" s="25"/>
      <c r="H15" s="9"/>
      <c r="I15" s="16" t="s">
        <v>7</v>
      </c>
      <c r="J15" s="39" t="s">
        <v>148</v>
      </c>
      <c r="K15" s="19"/>
      <c r="L15" s="19"/>
      <c r="M15" s="19"/>
      <c r="N15" s="34"/>
      <c r="O15" s="9"/>
      <c r="P15" s="55" t="s">
        <v>53</v>
      </c>
      <c r="Q15" s="56"/>
    </row>
    <row r="16" spans="1:17" ht="20" customHeight="1">
      <c r="A16" s="16" t="s">
        <v>17</v>
      </c>
      <c r="B16" s="17" t="s">
        <v>182</v>
      </c>
      <c r="C16" s="17"/>
      <c r="D16" s="17"/>
      <c r="E16" s="17"/>
      <c r="F16" s="17"/>
      <c r="G16" s="58"/>
      <c r="H16" s="9"/>
      <c r="I16" s="21"/>
      <c r="J16" s="10" t="s">
        <v>149</v>
      </c>
      <c r="K16" s="10"/>
      <c r="L16" s="10">
        <v>42</v>
      </c>
      <c r="M16" s="10" t="s">
        <v>3</v>
      </c>
      <c r="N16" s="22">
        <f>L16/44</f>
        <v>0.95454545454545459</v>
      </c>
      <c r="O16" s="9"/>
      <c r="P16" s="44" t="s">
        <v>85</v>
      </c>
      <c r="Q16" s="45">
        <v>6</v>
      </c>
    </row>
    <row r="17" spans="1:17" ht="20" customHeight="1">
      <c r="A17" s="21"/>
      <c r="B17" s="10" t="s">
        <v>41</v>
      </c>
      <c r="C17" s="10"/>
      <c r="D17" s="10"/>
      <c r="E17" s="10">
        <v>23</v>
      </c>
      <c r="F17" s="10" t="s">
        <v>3</v>
      </c>
      <c r="G17" s="50">
        <f>E17/43</f>
        <v>0.53488372093023251</v>
      </c>
      <c r="H17" s="9"/>
      <c r="I17" s="21"/>
      <c r="J17" s="10" t="s">
        <v>150</v>
      </c>
      <c r="K17" s="10"/>
      <c r="L17" s="10">
        <v>2</v>
      </c>
      <c r="M17" s="10" t="s">
        <v>3</v>
      </c>
      <c r="N17" s="22">
        <f t="shared" ref="N17:N18" si="0">L17/44</f>
        <v>4.5454545454545456E-2</v>
      </c>
      <c r="O17" s="9"/>
      <c r="P17" s="44" t="s">
        <v>55</v>
      </c>
      <c r="Q17" s="45">
        <v>11</v>
      </c>
    </row>
    <row r="18" spans="1:17" ht="20" customHeight="1">
      <c r="A18" s="21"/>
      <c r="B18" s="10" t="s">
        <v>180</v>
      </c>
      <c r="C18" s="10"/>
      <c r="D18" s="10"/>
      <c r="E18" s="10">
        <v>13</v>
      </c>
      <c r="F18" s="10" t="s">
        <v>3</v>
      </c>
      <c r="G18" s="22">
        <f>E18/43</f>
        <v>0.30232558139534882</v>
      </c>
      <c r="H18" s="9"/>
      <c r="I18" s="21"/>
      <c r="J18" s="10" t="s">
        <v>151</v>
      </c>
      <c r="K18" s="10"/>
      <c r="L18" s="10">
        <v>0</v>
      </c>
      <c r="M18" s="10" t="s">
        <v>3</v>
      </c>
      <c r="N18" s="22">
        <f t="shared" si="0"/>
        <v>0</v>
      </c>
      <c r="O18" s="9"/>
      <c r="P18" s="44" t="s">
        <v>56</v>
      </c>
      <c r="Q18" s="45">
        <v>1</v>
      </c>
    </row>
    <row r="19" spans="1:17" ht="20" customHeight="1" thickBot="1">
      <c r="A19" s="21"/>
      <c r="B19" s="10" t="s">
        <v>43</v>
      </c>
      <c r="C19" s="10"/>
      <c r="D19" s="10"/>
      <c r="E19" s="10">
        <v>5</v>
      </c>
      <c r="F19" s="10" t="s">
        <v>184</v>
      </c>
      <c r="G19" s="22">
        <f>E19/43</f>
        <v>0.11627906976744186</v>
      </c>
      <c r="H19" s="9"/>
      <c r="I19" s="23"/>
      <c r="J19" s="24" t="s">
        <v>6</v>
      </c>
      <c r="K19" s="24"/>
      <c r="L19" s="24">
        <v>10</v>
      </c>
      <c r="M19" s="24" t="s">
        <v>3</v>
      </c>
      <c r="N19" s="25"/>
      <c r="O19" s="9"/>
      <c r="P19" s="44" t="s">
        <v>86</v>
      </c>
      <c r="Q19" s="45">
        <v>1</v>
      </c>
    </row>
    <row r="20" spans="1:17" ht="20" customHeight="1">
      <c r="A20" s="21"/>
      <c r="B20" s="10" t="s">
        <v>44</v>
      </c>
      <c r="C20" s="10"/>
      <c r="D20" s="10"/>
      <c r="E20" s="10">
        <v>2</v>
      </c>
      <c r="F20" s="10" t="s">
        <v>3</v>
      </c>
      <c r="G20" s="22">
        <f>E20/43</f>
        <v>4.6511627906976744E-2</v>
      </c>
      <c r="H20" s="9"/>
      <c r="I20" s="16" t="s">
        <v>17</v>
      </c>
      <c r="J20" s="42" t="s">
        <v>152</v>
      </c>
      <c r="K20" s="19"/>
      <c r="L20" s="19"/>
      <c r="M20" s="19"/>
      <c r="N20" s="34"/>
      <c r="O20" s="9"/>
      <c r="P20" s="44" t="s">
        <v>87</v>
      </c>
      <c r="Q20" s="45">
        <v>4</v>
      </c>
    </row>
    <row r="21" spans="1:17" ht="20" customHeight="1" thickBot="1">
      <c r="A21" s="23"/>
      <c r="B21" s="24" t="s">
        <v>6</v>
      </c>
      <c r="C21" s="24"/>
      <c r="D21" s="24"/>
      <c r="E21" s="24">
        <v>10</v>
      </c>
      <c r="F21" s="24" t="s">
        <v>3</v>
      </c>
      <c r="G21" s="25"/>
      <c r="H21" s="9"/>
      <c r="I21" s="21"/>
      <c r="J21" s="10" t="s">
        <v>153</v>
      </c>
      <c r="K21" s="10"/>
      <c r="L21" s="10">
        <v>31</v>
      </c>
      <c r="M21" s="10" t="s">
        <v>3</v>
      </c>
      <c r="N21" s="22">
        <f>L21/53</f>
        <v>0.58490566037735847</v>
      </c>
      <c r="O21" s="9"/>
      <c r="P21" s="44" t="s">
        <v>88</v>
      </c>
      <c r="Q21" s="45">
        <v>1</v>
      </c>
    </row>
    <row r="22" spans="1:17" ht="20" customHeight="1" thickBot="1">
      <c r="A22" s="29" t="s">
        <v>8</v>
      </c>
      <c r="B22" s="30" t="s">
        <v>120</v>
      </c>
      <c r="C22" s="31"/>
      <c r="D22" s="31"/>
      <c r="E22" s="31"/>
      <c r="F22" s="31"/>
      <c r="G22" s="32"/>
      <c r="H22" s="9"/>
      <c r="I22" s="21"/>
      <c r="J22" s="10" t="s">
        <v>154</v>
      </c>
      <c r="K22" s="10"/>
      <c r="L22" s="10">
        <v>22</v>
      </c>
      <c r="M22" s="10" t="s">
        <v>3</v>
      </c>
      <c r="N22" s="22">
        <f>L22/53</f>
        <v>0.41509433962264153</v>
      </c>
      <c r="O22" s="9"/>
      <c r="P22" s="44" t="s">
        <v>64</v>
      </c>
      <c r="Q22" s="45">
        <v>5</v>
      </c>
    </row>
    <row r="23" spans="1:17" ht="20" customHeight="1" thickBot="1">
      <c r="A23" s="16" t="s">
        <v>1</v>
      </c>
      <c r="B23" s="33" t="s">
        <v>181</v>
      </c>
      <c r="C23" s="19"/>
      <c r="D23" s="19"/>
      <c r="E23" s="19"/>
      <c r="F23" s="19"/>
      <c r="G23" s="34"/>
      <c r="H23" s="9"/>
      <c r="I23" s="23"/>
      <c r="J23" s="24" t="s">
        <v>6</v>
      </c>
      <c r="K23" s="24"/>
      <c r="L23" s="24"/>
      <c r="M23" s="24" t="s">
        <v>3</v>
      </c>
      <c r="N23" s="25"/>
      <c r="O23" s="9"/>
      <c r="P23" s="44" t="s">
        <v>35</v>
      </c>
      <c r="Q23" s="45">
        <v>14</v>
      </c>
    </row>
    <row r="24" spans="1:17" ht="20" customHeight="1">
      <c r="A24" s="21"/>
      <c r="B24" s="10" t="s">
        <v>41</v>
      </c>
      <c r="C24" s="10"/>
      <c r="D24" s="10"/>
      <c r="E24" s="10">
        <v>14</v>
      </c>
      <c r="F24" s="10" t="s">
        <v>3</v>
      </c>
      <c r="G24" s="50">
        <f>E24/33</f>
        <v>0.42424242424242425</v>
      </c>
      <c r="H24" s="9"/>
      <c r="I24" s="16" t="s">
        <v>32</v>
      </c>
      <c r="J24" s="42" t="s">
        <v>155</v>
      </c>
      <c r="K24" s="19"/>
      <c r="L24" s="19"/>
      <c r="M24" s="19"/>
      <c r="N24" s="34"/>
      <c r="O24" s="9"/>
      <c r="P24" s="44" t="s">
        <v>94</v>
      </c>
      <c r="Q24" s="45">
        <v>1</v>
      </c>
    </row>
    <row r="25" spans="1:17" ht="20" customHeight="1" thickBot="1">
      <c r="A25" s="21"/>
      <c r="B25" s="10" t="s">
        <v>180</v>
      </c>
      <c r="C25" s="10"/>
      <c r="D25" s="10"/>
      <c r="E25" s="10">
        <v>15</v>
      </c>
      <c r="F25" s="10" t="s">
        <v>3</v>
      </c>
      <c r="G25" s="22">
        <f>E25/33</f>
        <v>0.45454545454545453</v>
      </c>
      <c r="H25" s="9"/>
      <c r="I25" s="21"/>
      <c r="J25" s="10" t="s">
        <v>156</v>
      </c>
      <c r="K25" s="10"/>
      <c r="L25" s="10">
        <v>42</v>
      </c>
      <c r="M25" s="10" t="s">
        <v>3</v>
      </c>
      <c r="N25" s="22">
        <f>L25/53</f>
        <v>0.79245283018867929</v>
      </c>
      <c r="O25" s="9"/>
      <c r="P25" s="46" t="s">
        <v>67</v>
      </c>
      <c r="Q25" s="47">
        <v>44</v>
      </c>
    </row>
    <row r="26" spans="1:17" ht="20" customHeight="1">
      <c r="A26" s="21"/>
      <c r="B26" s="10" t="s">
        <v>43</v>
      </c>
      <c r="C26" s="10"/>
      <c r="D26" s="10"/>
      <c r="E26" s="10">
        <v>2</v>
      </c>
      <c r="F26" s="10" t="s">
        <v>184</v>
      </c>
      <c r="G26" s="22">
        <f>E26/33</f>
        <v>6.0606060606060608E-2</v>
      </c>
      <c r="H26" s="9"/>
      <c r="I26" s="21"/>
      <c r="J26" s="10" t="s">
        <v>157</v>
      </c>
      <c r="K26" s="10"/>
      <c r="L26" s="10">
        <v>9</v>
      </c>
      <c r="M26" s="10" t="s">
        <v>3</v>
      </c>
      <c r="N26" s="22">
        <f t="shared" ref="N26:N32" si="1">L26/53</f>
        <v>0.16981132075471697</v>
      </c>
      <c r="O26" s="9"/>
      <c r="P26" s="53" t="s">
        <v>68</v>
      </c>
      <c r="Q26" s="54"/>
    </row>
    <row r="27" spans="1:17" ht="20" customHeight="1">
      <c r="A27" s="21"/>
      <c r="B27" s="10" t="s">
        <v>44</v>
      </c>
      <c r="C27" s="10"/>
      <c r="D27" s="10"/>
      <c r="E27" s="10">
        <v>2</v>
      </c>
      <c r="F27" s="10" t="s">
        <v>3</v>
      </c>
      <c r="G27" s="22">
        <f>E27/33</f>
        <v>6.0606060606060608E-2</v>
      </c>
      <c r="H27" s="9"/>
      <c r="I27" s="21"/>
      <c r="J27" s="10" t="s">
        <v>158</v>
      </c>
      <c r="K27" s="10"/>
      <c r="L27" s="10">
        <v>0</v>
      </c>
      <c r="M27" s="10" t="s">
        <v>3</v>
      </c>
      <c r="N27" s="22">
        <f t="shared" si="1"/>
        <v>0</v>
      </c>
      <c r="O27" s="9"/>
      <c r="P27" s="44" t="s">
        <v>36</v>
      </c>
      <c r="Q27" s="45">
        <v>1</v>
      </c>
    </row>
    <row r="28" spans="1:17" ht="20" customHeight="1" thickBot="1">
      <c r="A28" s="23"/>
      <c r="B28" s="24" t="s">
        <v>6</v>
      </c>
      <c r="C28" s="24"/>
      <c r="D28" s="24"/>
      <c r="E28" s="24">
        <v>21</v>
      </c>
      <c r="F28" s="24" t="s">
        <v>3</v>
      </c>
      <c r="G28" s="25"/>
      <c r="H28" s="9"/>
      <c r="I28" s="21"/>
      <c r="J28" s="10" t="s">
        <v>159</v>
      </c>
      <c r="K28" s="10"/>
      <c r="L28" s="10">
        <v>1</v>
      </c>
      <c r="M28" s="10" t="s">
        <v>3</v>
      </c>
      <c r="N28" s="22">
        <f t="shared" si="1"/>
        <v>1.8867924528301886E-2</v>
      </c>
      <c r="O28" s="9"/>
      <c r="P28" s="44" t="s">
        <v>91</v>
      </c>
      <c r="Q28" s="45">
        <v>2</v>
      </c>
    </row>
    <row r="29" spans="1:17" ht="20" customHeight="1">
      <c r="A29" s="27" t="s">
        <v>11</v>
      </c>
      <c r="B29" s="26" t="s">
        <v>122</v>
      </c>
      <c r="C29" s="27"/>
      <c r="D29" s="27"/>
      <c r="E29" s="27"/>
      <c r="F29" s="27"/>
      <c r="G29" s="28"/>
      <c r="H29" s="9"/>
      <c r="I29" s="21"/>
      <c r="J29" s="10" t="s">
        <v>160</v>
      </c>
      <c r="K29" s="10"/>
      <c r="L29" s="10">
        <v>1</v>
      </c>
      <c r="M29" s="10" t="s">
        <v>3</v>
      </c>
      <c r="N29" s="22">
        <f t="shared" si="1"/>
        <v>1.8867924528301886E-2</v>
      </c>
      <c r="O29" s="9"/>
      <c r="P29" s="44" t="s">
        <v>90</v>
      </c>
      <c r="Q29" s="45">
        <v>1</v>
      </c>
    </row>
    <row r="30" spans="1:17" ht="20" customHeight="1" thickBot="1">
      <c r="A30" s="35" t="s">
        <v>1</v>
      </c>
      <c r="B30" s="14" t="s">
        <v>183</v>
      </c>
      <c r="C30" s="13"/>
      <c r="D30" s="13"/>
      <c r="E30" s="13"/>
      <c r="F30" s="13"/>
      <c r="G30" s="36"/>
      <c r="H30" s="9"/>
      <c r="I30" s="21"/>
      <c r="J30" s="10" t="s">
        <v>161</v>
      </c>
      <c r="K30" s="10"/>
      <c r="L30" s="10">
        <v>0</v>
      </c>
      <c r="M30" s="10" t="s">
        <v>3</v>
      </c>
      <c r="N30" s="22">
        <f t="shared" si="1"/>
        <v>0</v>
      </c>
      <c r="O30" s="9"/>
      <c r="P30" s="44" t="s">
        <v>92</v>
      </c>
      <c r="Q30" s="45">
        <v>1</v>
      </c>
    </row>
    <row r="31" spans="1:17" ht="20" customHeight="1" thickBot="1">
      <c r="A31" s="37"/>
      <c r="B31" s="19" t="s">
        <v>45</v>
      </c>
      <c r="C31" s="19"/>
      <c r="D31" s="19"/>
      <c r="E31" s="19">
        <v>2</v>
      </c>
      <c r="F31" s="19" t="s">
        <v>3</v>
      </c>
      <c r="G31" s="59">
        <f>E31/36</f>
        <v>5.5555555555555552E-2</v>
      </c>
      <c r="H31" s="9"/>
      <c r="I31" s="21"/>
      <c r="J31" s="10" t="s">
        <v>162</v>
      </c>
      <c r="K31" s="10"/>
      <c r="L31" s="10">
        <v>0</v>
      </c>
      <c r="M31" s="10" t="s">
        <v>3</v>
      </c>
      <c r="N31" s="22">
        <f t="shared" si="1"/>
        <v>0</v>
      </c>
      <c r="O31" s="9"/>
      <c r="P31" s="46" t="s">
        <v>67</v>
      </c>
      <c r="Q31" s="47">
        <v>5</v>
      </c>
    </row>
    <row r="32" spans="1:17" ht="20" customHeight="1">
      <c r="A32" s="21"/>
      <c r="B32" s="10" t="s">
        <v>46</v>
      </c>
      <c r="C32" s="10"/>
      <c r="D32" s="10"/>
      <c r="E32" s="10">
        <v>27</v>
      </c>
      <c r="F32" s="10" t="s">
        <v>3</v>
      </c>
      <c r="G32" s="22">
        <f>E32/36</f>
        <v>0.75</v>
      </c>
      <c r="H32" s="9"/>
      <c r="I32" s="21"/>
      <c r="J32" s="10" t="s">
        <v>163</v>
      </c>
      <c r="K32" s="10"/>
      <c r="L32" s="10">
        <v>0</v>
      </c>
      <c r="M32" s="10" t="s">
        <v>3</v>
      </c>
      <c r="N32" s="22">
        <f t="shared" si="1"/>
        <v>0</v>
      </c>
      <c r="O32" s="9"/>
    </row>
    <row r="33" spans="1:17" ht="20" customHeight="1" thickBot="1">
      <c r="A33" s="21"/>
      <c r="B33" s="10" t="s">
        <v>47</v>
      </c>
      <c r="C33" s="10"/>
      <c r="D33" s="10"/>
      <c r="E33" s="10">
        <v>6</v>
      </c>
      <c r="F33" s="10" t="s">
        <v>184</v>
      </c>
      <c r="G33" s="22">
        <f>E33/36</f>
        <v>0.16666666666666666</v>
      </c>
      <c r="H33" s="9"/>
      <c r="I33" s="23"/>
      <c r="J33" s="24" t="s">
        <v>6</v>
      </c>
      <c r="K33" s="24"/>
      <c r="L33" s="24">
        <v>1</v>
      </c>
      <c r="M33" s="24" t="s">
        <v>3</v>
      </c>
      <c r="N33" s="25"/>
      <c r="O33" s="9"/>
    </row>
    <row r="34" spans="1:17" ht="20" customHeight="1">
      <c r="A34" s="21"/>
      <c r="B34" s="10" t="s">
        <v>48</v>
      </c>
      <c r="C34" s="10"/>
      <c r="D34" s="10"/>
      <c r="E34" s="10">
        <v>1</v>
      </c>
      <c r="F34" s="10" t="s">
        <v>3</v>
      </c>
      <c r="G34" s="22">
        <f>E34/38</f>
        <v>2.6315789473684209E-2</v>
      </c>
      <c r="H34" s="9"/>
      <c r="I34" s="16" t="s">
        <v>33</v>
      </c>
      <c r="J34" s="39" t="s">
        <v>164</v>
      </c>
      <c r="K34" s="19"/>
      <c r="L34" s="19"/>
      <c r="M34" s="19"/>
      <c r="N34" s="34"/>
      <c r="O34" s="9"/>
    </row>
    <row r="35" spans="1:17" ht="20" customHeight="1" thickBot="1">
      <c r="A35" s="23"/>
      <c r="B35" s="24" t="s">
        <v>6</v>
      </c>
      <c r="C35" s="24"/>
      <c r="D35" s="24"/>
      <c r="E35" s="24">
        <v>17</v>
      </c>
      <c r="F35" s="24" t="s">
        <v>3</v>
      </c>
      <c r="G35" s="25"/>
      <c r="H35" s="9"/>
      <c r="I35" s="21"/>
      <c r="J35" s="10" t="s">
        <v>167</v>
      </c>
      <c r="K35" s="10"/>
      <c r="L35" s="10">
        <v>49</v>
      </c>
      <c r="M35" s="10" t="s">
        <v>3</v>
      </c>
      <c r="N35" s="22">
        <f>L35/52</f>
        <v>0.94230769230769229</v>
      </c>
      <c r="O35" s="9"/>
    </row>
    <row r="36" spans="1:17" ht="20" customHeight="1">
      <c r="A36" s="15" t="s">
        <v>7</v>
      </c>
      <c r="B36" s="38" t="s">
        <v>124</v>
      </c>
      <c r="C36" s="38"/>
      <c r="D36" s="38"/>
      <c r="E36" s="38"/>
      <c r="F36" s="38"/>
      <c r="G36" s="38"/>
      <c r="H36" s="9"/>
      <c r="I36" s="21"/>
      <c r="J36" s="10" t="s">
        <v>168</v>
      </c>
      <c r="K36" s="10"/>
      <c r="L36" s="10">
        <v>3</v>
      </c>
      <c r="M36" s="10" t="s">
        <v>3</v>
      </c>
      <c r="N36" s="22">
        <f t="shared" ref="N36:N38" si="2">L36/52</f>
        <v>5.7692307692307696E-2</v>
      </c>
      <c r="O36" s="9"/>
    </row>
    <row r="37" spans="1:17" ht="20" customHeight="1">
      <c r="A37" s="10"/>
      <c r="B37" s="10" t="s">
        <v>2</v>
      </c>
      <c r="C37" s="10"/>
      <c r="D37" s="10"/>
      <c r="E37" s="10">
        <v>2</v>
      </c>
      <c r="F37" s="10" t="s">
        <v>3</v>
      </c>
      <c r="G37" s="60">
        <f>E37/33</f>
        <v>6.0606060606060608E-2</v>
      </c>
      <c r="H37" s="9"/>
      <c r="I37" s="21"/>
      <c r="J37" s="10" t="s">
        <v>169</v>
      </c>
      <c r="K37" s="10"/>
      <c r="L37" s="10">
        <v>0</v>
      </c>
      <c r="M37" s="10" t="s">
        <v>3</v>
      </c>
      <c r="N37" s="22">
        <f t="shared" si="2"/>
        <v>0</v>
      </c>
      <c r="O37" s="9"/>
    </row>
    <row r="38" spans="1:17" ht="20" customHeight="1">
      <c r="A38" s="10"/>
      <c r="B38" s="10" t="s">
        <v>49</v>
      </c>
      <c r="C38" s="10"/>
      <c r="D38" s="10"/>
      <c r="E38" s="10">
        <v>26</v>
      </c>
      <c r="F38" s="10" t="s">
        <v>3</v>
      </c>
      <c r="G38" s="12">
        <f>E38/33</f>
        <v>0.78787878787878785</v>
      </c>
      <c r="H38" s="9"/>
      <c r="I38" s="21"/>
      <c r="J38" s="10" t="s">
        <v>170</v>
      </c>
      <c r="K38" s="10"/>
      <c r="L38" s="10">
        <v>0</v>
      </c>
      <c r="M38" s="10" t="s">
        <v>3</v>
      </c>
      <c r="N38" s="22">
        <f t="shared" si="2"/>
        <v>0</v>
      </c>
      <c r="O38" s="9"/>
    </row>
    <row r="39" spans="1:17" ht="20" customHeight="1" thickBot="1">
      <c r="A39" s="10"/>
      <c r="B39" s="10" t="s">
        <v>4</v>
      </c>
      <c r="C39" s="10"/>
      <c r="D39" s="10"/>
      <c r="E39" s="10">
        <v>5</v>
      </c>
      <c r="F39" s="10" t="s">
        <v>184</v>
      </c>
      <c r="G39" s="12">
        <f t="shared" ref="G39:G40" si="3">E39/33</f>
        <v>0.15151515151515152</v>
      </c>
      <c r="H39" s="9"/>
      <c r="I39" s="23"/>
      <c r="J39" s="24" t="s">
        <v>6</v>
      </c>
      <c r="K39" s="24"/>
      <c r="L39" s="24">
        <v>1</v>
      </c>
      <c r="M39" s="24" t="s">
        <v>3</v>
      </c>
      <c r="N39" s="25"/>
      <c r="O39" s="9"/>
    </row>
    <row r="40" spans="1:17" ht="20" customHeight="1">
      <c r="A40" s="10"/>
      <c r="B40" s="10" t="s">
        <v>5</v>
      </c>
      <c r="C40" s="10"/>
      <c r="D40" s="10"/>
      <c r="E40" s="10">
        <v>0</v>
      </c>
      <c r="F40" s="10" t="s">
        <v>3</v>
      </c>
      <c r="G40" s="12">
        <f t="shared" si="3"/>
        <v>0</v>
      </c>
      <c r="H40" s="9"/>
      <c r="I40" s="16" t="s">
        <v>34</v>
      </c>
      <c r="J40" s="42" t="s">
        <v>165</v>
      </c>
      <c r="K40" s="19"/>
      <c r="L40" s="19"/>
      <c r="M40" s="19"/>
      <c r="N40" s="34"/>
      <c r="O40" s="9"/>
    </row>
    <row r="41" spans="1:17" ht="20" customHeight="1">
      <c r="A41" s="10"/>
      <c r="B41" s="10" t="s">
        <v>6</v>
      </c>
      <c r="C41" s="10"/>
      <c r="D41" s="10"/>
      <c r="E41" s="10">
        <v>20</v>
      </c>
      <c r="F41" s="10" t="s">
        <v>3</v>
      </c>
      <c r="G41" s="12"/>
      <c r="H41" s="9"/>
      <c r="I41" s="21"/>
      <c r="J41" s="10" t="s">
        <v>35</v>
      </c>
      <c r="K41" s="10"/>
      <c r="L41" s="10">
        <v>46</v>
      </c>
      <c r="M41" s="10" t="s">
        <v>3</v>
      </c>
      <c r="N41" s="22">
        <f>L41/51</f>
        <v>0.90196078431372551</v>
      </c>
      <c r="O41" s="9"/>
    </row>
    <row r="42" spans="1:17" ht="20" customHeight="1" thickBot="1">
      <c r="A42" s="13" t="s">
        <v>14</v>
      </c>
      <c r="B42" s="14" t="s">
        <v>125</v>
      </c>
      <c r="C42" s="13"/>
      <c r="D42" s="13"/>
      <c r="E42" s="13"/>
      <c r="F42" s="13"/>
      <c r="G42" s="36"/>
      <c r="H42" s="9"/>
      <c r="I42" s="21"/>
      <c r="J42" s="10" t="s">
        <v>36</v>
      </c>
      <c r="K42" s="10"/>
      <c r="L42" s="10">
        <v>5</v>
      </c>
      <c r="M42" s="10" t="s">
        <v>3</v>
      </c>
      <c r="N42" s="22">
        <f>L42/51</f>
        <v>9.8039215686274508E-2</v>
      </c>
      <c r="O42" s="9"/>
      <c r="P42" s="9"/>
      <c r="Q42" s="9"/>
    </row>
    <row r="43" spans="1:17" ht="20" customHeight="1" thickBot="1">
      <c r="A43" s="16" t="s">
        <v>1</v>
      </c>
      <c r="B43" s="17" t="s">
        <v>178</v>
      </c>
      <c r="C43" s="17"/>
      <c r="D43" s="17"/>
      <c r="E43" s="17"/>
      <c r="F43" s="17"/>
      <c r="G43" s="58"/>
      <c r="H43" s="9"/>
      <c r="I43" s="23"/>
      <c r="J43" s="24" t="s">
        <v>6</v>
      </c>
      <c r="K43" s="24"/>
      <c r="L43" s="24">
        <v>3</v>
      </c>
      <c r="M43" s="24"/>
      <c r="N43" s="25"/>
    </row>
    <row r="44" spans="1:17" ht="20" customHeight="1">
      <c r="A44" s="21"/>
      <c r="B44" s="10" t="s">
        <v>37</v>
      </c>
      <c r="C44" s="10"/>
      <c r="D44" s="10"/>
      <c r="E44" s="10">
        <v>22</v>
      </c>
      <c r="F44" s="10" t="s">
        <v>3</v>
      </c>
      <c r="G44" s="50">
        <f>E44/28</f>
        <v>0.7857142857142857</v>
      </c>
      <c r="H44" s="9"/>
      <c r="I44" s="9"/>
      <c r="J44" s="9"/>
      <c r="K44" s="3"/>
      <c r="L44" s="3"/>
      <c r="M44" s="3"/>
      <c r="N44" s="3"/>
    </row>
    <row r="45" spans="1:17" ht="20" customHeight="1">
      <c r="A45" s="21"/>
      <c r="B45" s="10" t="s">
        <v>38</v>
      </c>
      <c r="C45" s="10"/>
      <c r="D45" s="10"/>
      <c r="E45" s="10">
        <v>6</v>
      </c>
      <c r="F45" s="10" t="s">
        <v>3</v>
      </c>
      <c r="G45" s="50">
        <f t="shared" ref="G45:G47" si="4">E45/28</f>
        <v>0.21428571428571427</v>
      </c>
      <c r="H45" s="9"/>
      <c r="I45" s="9"/>
      <c r="J45" s="9"/>
      <c r="K45" s="3"/>
      <c r="L45" s="3"/>
      <c r="M45" s="3"/>
      <c r="N45" s="3"/>
    </row>
    <row r="46" spans="1:17" ht="20" customHeight="1">
      <c r="A46" s="21"/>
      <c r="B46" s="10" t="s">
        <v>39</v>
      </c>
      <c r="C46" s="10"/>
      <c r="D46" s="10"/>
      <c r="E46" s="10">
        <v>0</v>
      </c>
      <c r="F46" s="10" t="s">
        <v>184</v>
      </c>
      <c r="G46" s="50">
        <f t="shared" si="4"/>
        <v>0</v>
      </c>
      <c r="H46" s="9"/>
      <c r="I46" s="9"/>
      <c r="J46" s="9"/>
      <c r="K46" s="3"/>
      <c r="L46" s="3"/>
      <c r="M46" s="3"/>
      <c r="N46" s="3"/>
    </row>
    <row r="47" spans="1:17" ht="20" customHeight="1">
      <c r="A47" s="21"/>
      <c r="B47" s="10" t="s">
        <v>40</v>
      </c>
      <c r="C47" s="10"/>
      <c r="D47" s="10"/>
      <c r="E47" s="10">
        <v>0</v>
      </c>
      <c r="F47" s="10" t="s">
        <v>3</v>
      </c>
      <c r="G47" s="50">
        <f t="shared" si="4"/>
        <v>0</v>
      </c>
      <c r="H47" s="9"/>
      <c r="I47" s="9"/>
      <c r="J47" s="9"/>
      <c r="K47" s="3"/>
      <c r="L47" s="3"/>
      <c r="M47" s="3"/>
      <c r="N47" s="3"/>
    </row>
    <row r="48" spans="1:17" ht="20" customHeight="1" thickBot="1">
      <c r="A48" s="23"/>
      <c r="B48" s="24" t="s">
        <v>6</v>
      </c>
      <c r="C48" s="24"/>
      <c r="D48" s="24"/>
      <c r="E48" s="24">
        <v>26</v>
      </c>
      <c r="F48" s="24" t="s">
        <v>3</v>
      </c>
      <c r="G48" s="25"/>
      <c r="H48" s="9"/>
      <c r="I48" s="9"/>
      <c r="J48" s="9"/>
      <c r="K48" s="3"/>
      <c r="L48" s="3"/>
      <c r="M48" s="3"/>
      <c r="N48" s="3"/>
    </row>
    <row r="49" spans="1:14" ht="20" customHeight="1">
      <c r="A49" s="16" t="s">
        <v>7</v>
      </c>
      <c r="B49" s="33" t="s">
        <v>179</v>
      </c>
      <c r="C49" s="19"/>
      <c r="D49" s="19"/>
      <c r="E49" s="19"/>
      <c r="F49" s="19"/>
      <c r="G49" s="34"/>
      <c r="H49" s="9"/>
      <c r="I49" s="9"/>
      <c r="J49" s="9"/>
      <c r="K49" s="3"/>
      <c r="L49" s="3"/>
      <c r="M49" s="3"/>
      <c r="N49" s="3"/>
    </row>
    <row r="50" spans="1:14" ht="20" customHeight="1">
      <c r="A50" s="21"/>
      <c r="B50" s="10" t="s">
        <v>41</v>
      </c>
      <c r="C50" s="10"/>
      <c r="D50" s="10"/>
      <c r="E50" s="10">
        <v>18</v>
      </c>
      <c r="F50" s="10" t="s">
        <v>3</v>
      </c>
      <c r="G50" s="22">
        <f>E50/26</f>
        <v>0.69230769230769229</v>
      </c>
      <c r="H50" s="9"/>
      <c r="I50" s="9"/>
      <c r="J50" s="9"/>
      <c r="K50" s="3"/>
      <c r="L50" s="3"/>
      <c r="M50" s="3"/>
      <c r="N50" s="3"/>
    </row>
    <row r="51" spans="1:14" ht="20" customHeight="1">
      <c r="A51" s="21"/>
      <c r="B51" s="10" t="s">
        <v>42</v>
      </c>
      <c r="C51" s="10"/>
      <c r="D51" s="10"/>
      <c r="E51" s="10">
        <v>7</v>
      </c>
      <c r="F51" s="10" t="s">
        <v>3</v>
      </c>
      <c r="G51" s="22">
        <f t="shared" ref="G51:G53" si="5">E51/26</f>
        <v>0.26923076923076922</v>
      </c>
      <c r="H51" s="9"/>
      <c r="I51" s="9"/>
      <c r="J51" s="9"/>
      <c r="K51" s="3"/>
      <c r="L51" s="3"/>
      <c r="M51" s="3"/>
      <c r="N51" s="3"/>
    </row>
    <row r="52" spans="1:14" ht="20" customHeight="1">
      <c r="A52" s="21"/>
      <c r="B52" s="10" t="s">
        <v>43</v>
      </c>
      <c r="C52" s="10"/>
      <c r="D52" s="10"/>
      <c r="E52" s="10">
        <v>1</v>
      </c>
      <c r="F52" s="10" t="s">
        <v>184</v>
      </c>
      <c r="G52" s="22">
        <f t="shared" si="5"/>
        <v>3.8461538461538464E-2</v>
      </c>
      <c r="H52" s="9"/>
      <c r="I52" s="9"/>
      <c r="J52" s="9"/>
      <c r="K52" s="3"/>
      <c r="L52" s="3"/>
      <c r="M52" s="3"/>
      <c r="N52" s="3"/>
    </row>
    <row r="53" spans="1:14" ht="20" customHeight="1">
      <c r="A53" s="21"/>
      <c r="B53" s="10" t="s">
        <v>44</v>
      </c>
      <c r="C53" s="10"/>
      <c r="D53" s="10"/>
      <c r="E53" s="10">
        <v>0</v>
      </c>
      <c r="F53" s="10" t="s">
        <v>3</v>
      </c>
      <c r="G53" s="22">
        <f t="shared" si="5"/>
        <v>0</v>
      </c>
      <c r="H53" s="9"/>
      <c r="I53" s="9"/>
      <c r="J53" s="9"/>
      <c r="K53" s="3"/>
      <c r="L53" s="3"/>
      <c r="M53" s="3"/>
      <c r="N53" s="3"/>
    </row>
    <row r="54" spans="1:14" ht="20" customHeight="1" thickBot="1">
      <c r="A54" s="23"/>
      <c r="B54" s="24" t="s">
        <v>6</v>
      </c>
      <c r="C54" s="24"/>
      <c r="D54" s="24"/>
      <c r="E54" s="24">
        <v>27</v>
      </c>
      <c r="F54" s="24" t="s">
        <v>3</v>
      </c>
      <c r="G54" s="25"/>
      <c r="H54" s="9"/>
      <c r="I54" s="9"/>
      <c r="J54" s="9"/>
      <c r="K54" s="3"/>
      <c r="L54" s="3"/>
      <c r="M54" s="3"/>
      <c r="N54" s="3"/>
    </row>
    <row r="55" spans="1:14" ht="20" customHeight="1">
      <c r="A55" s="16" t="s">
        <v>17</v>
      </c>
      <c r="B55" s="17" t="s">
        <v>185</v>
      </c>
      <c r="C55" s="17"/>
      <c r="D55" s="17"/>
      <c r="E55" s="17"/>
      <c r="F55" s="17"/>
      <c r="G55" s="58"/>
      <c r="H55" s="9"/>
      <c r="I55" s="9"/>
      <c r="J55" s="9"/>
      <c r="K55" s="3"/>
      <c r="L55" s="3"/>
      <c r="M55" s="3"/>
      <c r="N55" s="3"/>
    </row>
    <row r="56" spans="1:14" ht="20" customHeight="1">
      <c r="A56" s="21"/>
      <c r="B56" s="10" t="s">
        <v>41</v>
      </c>
      <c r="C56" s="10"/>
      <c r="D56" s="10"/>
      <c r="E56" s="10">
        <v>12</v>
      </c>
      <c r="F56" s="10" t="s">
        <v>3</v>
      </c>
      <c r="G56" s="50">
        <f>E56/22</f>
        <v>0.54545454545454541</v>
      </c>
      <c r="H56" s="9"/>
      <c r="I56" s="9"/>
      <c r="J56" s="9"/>
      <c r="K56" s="3"/>
      <c r="L56" s="3"/>
      <c r="M56" s="3"/>
      <c r="N56" s="3"/>
    </row>
    <row r="57" spans="1:14" ht="20" customHeight="1">
      <c r="A57" s="21"/>
      <c r="B57" s="10" t="s">
        <v>42</v>
      </c>
      <c r="C57" s="10"/>
      <c r="D57" s="10"/>
      <c r="E57" s="10">
        <v>7</v>
      </c>
      <c r="F57" s="10" t="s">
        <v>3</v>
      </c>
      <c r="G57" s="50">
        <f t="shared" ref="G57:G59" si="6">E57/22</f>
        <v>0.31818181818181818</v>
      </c>
      <c r="H57" s="9"/>
      <c r="I57" s="9"/>
      <c r="J57" s="9"/>
      <c r="K57" s="3"/>
      <c r="L57" s="3"/>
      <c r="M57" s="3"/>
      <c r="N57" s="3"/>
    </row>
    <row r="58" spans="1:14" ht="20" customHeight="1">
      <c r="A58" s="21"/>
      <c r="B58" s="10" t="s">
        <v>43</v>
      </c>
      <c r="C58" s="10"/>
      <c r="D58" s="10"/>
      <c r="E58" s="10">
        <v>3</v>
      </c>
      <c r="F58" s="10" t="s">
        <v>184</v>
      </c>
      <c r="G58" s="50">
        <f t="shared" si="6"/>
        <v>0.13636363636363635</v>
      </c>
      <c r="H58" s="9"/>
      <c r="I58" s="9"/>
      <c r="J58" s="9"/>
      <c r="K58" s="3"/>
      <c r="L58" s="3"/>
      <c r="M58" s="3"/>
      <c r="N58" s="3"/>
    </row>
    <row r="59" spans="1:14" ht="20" customHeight="1">
      <c r="A59" s="21"/>
      <c r="B59" s="10" t="s">
        <v>44</v>
      </c>
      <c r="C59" s="10"/>
      <c r="D59" s="10"/>
      <c r="E59" s="10">
        <v>0</v>
      </c>
      <c r="F59" s="10" t="s">
        <v>3</v>
      </c>
      <c r="G59" s="50">
        <f t="shared" si="6"/>
        <v>0</v>
      </c>
      <c r="H59" s="9"/>
      <c r="I59" s="9"/>
      <c r="J59" s="9"/>
      <c r="K59" s="3"/>
      <c r="L59" s="3"/>
      <c r="M59" s="3"/>
      <c r="N59" s="3"/>
    </row>
    <row r="60" spans="1:14" ht="20" customHeight="1" thickBot="1">
      <c r="A60" s="23"/>
      <c r="B60" s="24" t="s">
        <v>6</v>
      </c>
      <c r="C60" s="24"/>
      <c r="D60" s="24"/>
      <c r="E60" s="24">
        <v>31</v>
      </c>
      <c r="F60" s="24" t="s">
        <v>3</v>
      </c>
      <c r="G60" s="25"/>
      <c r="H60" s="9"/>
      <c r="I60" s="9"/>
      <c r="J60" s="9"/>
      <c r="K60" s="3"/>
      <c r="L60" s="3"/>
      <c r="M60" s="3"/>
      <c r="N60" s="3"/>
    </row>
    <row r="61" spans="1:14" ht="20" customHeight="1" thickBot="1">
      <c r="A61" s="31" t="s">
        <v>18</v>
      </c>
      <c r="B61" s="30" t="s">
        <v>128</v>
      </c>
      <c r="C61" s="31"/>
      <c r="D61" s="31"/>
      <c r="E61" s="31"/>
      <c r="F61" s="31"/>
      <c r="G61" s="32"/>
      <c r="H61" s="9"/>
      <c r="I61" s="9"/>
      <c r="J61" s="9"/>
      <c r="K61" s="3"/>
      <c r="L61" s="3"/>
      <c r="M61" s="3"/>
      <c r="N61" s="3"/>
    </row>
    <row r="62" spans="1:14" ht="20" customHeight="1">
      <c r="A62" s="16" t="s">
        <v>1</v>
      </c>
      <c r="B62" s="33" t="s">
        <v>181</v>
      </c>
      <c r="C62" s="19"/>
      <c r="D62" s="19"/>
      <c r="E62" s="19"/>
      <c r="F62" s="19"/>
      <c r="G62" s="34"/>
      <c r="H62" s="9"/>
      <c r="I62" s="9"/>
      <c r="J62" s="9"/>
      <c r="K62" s="3"/>
      <c r="L62" s="3"/>
      <c r="M62" s="3"/>
      <c r="N62" s="3"/>
    </row>
    <row r="63" spans="1:14" ht="20" customHeight="1">
      <c r="A63" s="21"/>
      <c r="B63" s="10" t="s">
        <v>41</v>
      </c>
      <c r="C63" s="10"/>
      <c r="D63" s="10"/>
      <c r="E63" s="10">
        <v>19</v>
      </c>
      <c r="F63" s="10" t="s">
        <v>3</v>
      </c>
      <c r="G63" s="22">
        <f>E63/37</f>
        <v>0.51351351351351349</v>
      </c>
      <c r="H63" s="9"/>
      <c r="I63" s="9"/>
      <c r="J63" s="9"/>
      <c r="K63" s="3"/>
      <c r="L63" s="3"/>
      <c r="M63" s="3"/>
      <c r="N63" s="3"/>
    </row>
    <row r="64" spans="1:14" ht="20" customHeight="1">
      <c r="A64" s="21"/>
      <c r="B64" s="10" t="s">
        <v>42</v>
      </c>
      <c r="C64" s="10"/>
      <c r="D64" s="10"/>
      <c r="E64" s="10">
        <v>13</v>
      </c>
      <c r="F64" s="10" t="s">
        <v>3</v>
      </c>
      <c r="G64" s="22">
        <f t="shared" ref="G64:G66" si="7">E64/37</f>
        <v>0.35135135135135137</v>
      </c>
      <c r="H64" s="9"/>
      <c r="I64" s="9"/>
      <c r="J64" s="9"/>
      <c r="K64" s="3"/>
      <c r="L64" s="3"/>
      <c r="M64" s="3"/>
      <c r="N64" s="3"/>
    </row>
    <row r="65" spans="1:14" ht="20" customHeight="1">
      <c r="A65" s="21"/>
      <c r="B65" s="10" t="s">
        <v>43</v>
      </c>
      <c r="C65" s="10"/>
      <c r="D65" s="10"/>
      <c r="E65" s="10">
        <v>3</v>
      </c>
      <c r="F65" s="10" t="s">
        <v>184</v>
      </c>
      <c r="G65" s="22">
        <f t="shared" si="7"/>
        <v>8.1081081081081086E-2</v>
      </c>
      <c r="H65" s="9"/>
      <c r="I65" s="9"/>
      <c r="J65" s="9"/>
      <c r="K65" s="3"/>
      <c r="L65" s="3"/>
      <c r="M65" s="3"/>
      <c r="N65" s="3"/>
    </row>
    <row r="66" spans="1:14" ht="20" customHeight="1">
      <c r="A66" s="21"/>
      <c r="B66" s="10" t="s">
        <v>44</v>
      </c>
      <c r="C66" s="10"/>
      <c r="D66" s="10"/>
      <c r="E66" s="10">
        <v>2</v>
      </c>
      <c r="F66" s="10" t="s">
        <v>3</v>
      </c>
      <c r="G66" s="22">
        <f t="shared" si="7"/>
        <v>5.4054054054054057E-2</v>
      </c>
      <c r="H66" s="9"/>
      <c r="I66" s="9"/>
      <c r="J66" s="9"/>
      <c r="K66" s="3"/>
      <c r="L66" s="3"/>
      <c r="M66" s="3"/>
      <c r="N66" s="3"/>
    </row>
    <row r="67" spans="1:14" ht="20" customHeight="1" thickBot="1">
      <c r="A67" s="23"/>
      <c r="B67" s="24" t="s">
        <v>6</v>
      </c>
      <c r="C67" s="24"/>
      <c r="D67" s="24"/>
      <c r="E67" s="24">
        <v>15</v>
      </c>
      <c r="F67" s="24" t="s">
        <v>3</v>
      </c>
      <c r="G67" s="25"/>
      <c r="H67" s="9"/>
      <c r="I67" s="9"/>
      <c r="J67" s="9"/>
      <c r="K67" s="3"/>
      <c r="L67" s="3"/>
      <c r="M67" s="3"/>
      <c r="N67" s="3"/>
    </row>
    <row r="68" spans="1:14" ht="20" customHeight="1">
      <c r="A68" s="66" t="s">
        <v>7</v>
      </c>
      <c r="B68" s="67" t="s">
        <v>186</v>
      </c>
      <c r="C68" s="67"/>
      <c r="D68" s="67"/>
      <c r="E68" s="67"/>
      <c r="F68" s="67"/>
      <c r="G68" s="68"/>
      <c r="H68" s="9"/>
      <c r="I68" s="9"/>
      <c r="J68" s="9"/>
      <c r="K68" s="3"/>
      <c r="L68" s="3"/>
      <c r="M68" s="3"/>
      <c r="N68" s="3"/>
    </row>
    <row r="69" spans="1:14" ht="20" customHeight="1">
      <c r="A69" s="69"/>
      <c r="B69" s="70" t="s">
        <v>2</v>
      </c>
      <c r="C69" s="70"/>
      <c r="D69" s="70"/>
      <c r="E69" s="70">
        <v>20</v>
      </c>
      <c r="F69" s="70" t="s">
        <v>3</v>
      </c>
      <c r="G69" s="71">
        <f>E69/38</f>
        <v>0.52631578947368418</v>
      </c>
      <c r="H69" s="9"/>
      <c r="I69" s="9"/>
      <c r="J69" s="9"/>
      <c r="K69" s="3"/>
      <c r="L69" s="3"/>
      <c r="M69" s="3"/>
      <c r="N69" s="3"/>
    </row>
    <row r="70" spans="1:14" ht="20" customHeight="1">
      <c r="A70" s="69"/>
      <c r="B70" s="70" t="s">
        <v>49</v>
      </c>
      <c r="C70" s="70"/>
      <c r="D70" s="70"/>
      <c r="E70" s="70">
        <v>11</v>
      </c>
      <c r="F70" s="70" t="s">
        <v>3</v>
      </c>
      <c r="G70" s="71">
        <f>E70/57</f>
        <v>0.19298245614035087</v>
      </c>
      <c r="H70" s="9"/>
      <c r="I70" s="9"/>
      <c r="J70" s="9"/>
      <c r="K70" s="3"/>
      <c r="L70" s="3"/>
      <c r="M70" s="3"/>
      <c r="N70" s="3"/>
    </row>
    <row r="71" spans="1:14" ht="20" customHeight="1">
      <c r="A71" s="69"/>
      <c r="B71" s="70" t="s">
        <v>4</v>
      </c>
      <c r="C71" s="70"/>
      <c r="D71" s="70"/>
      <c r="E71" s="70">
        <v>6</v>
      </c>
      <c r="F71" s="70" t="s">
        <v>3</v>
      </c>
      <c r="G71" s="71">
        <f>E71/38</f>
        <v>0.15789473684210525</v>
      </c>
      <c r="H71" s="9"/>
      <c r="I71" s="9"/>
      <c r="J71" s="9"/>
      <c r="K71" s="3"/>
      <c r="L71" s="3"/>
      <c r="M71" s="3"/>
      <c r="N71" s="3"/>
    </row>
    <row r="72" spans="1:14" ht="20" customHeight="1" thickBot="1">
      <c r="A72" s="72"/>
      <c r="B72" s="73" t="s">
        <v>6</v>
      </c>
      <c r="C72" s="73"/>
      <c r="D72" s="73"/>
      <c r="E72" s="73">
        <v>17</v>
      </c>
      <c r="F72" s="73" t="s">
        <v>3</v>
      </c>
      <c r="G72" s="74"/>
      <c r="H72" s="9"/>
      <c r="I72" s="9"/>
      <c r="J72" s="9"/>
      <c r="K72" s="3"/>
      <c r="L72" s="3"/>
      <c r="M72" s="3"/>
      <c r="N72" s="3"/>
    </row>
    <row r="73" spans="1:14" ht="20" customHeight="1">
      <c r="A73" s="16" t="s">
        <v>17</v>
      </c>
      <c r="B73" s="17" t="s">
        <v>179</v>
      </c>
      <c r="C73" s="17"/>
      <c r="D73" s="17"/>
      <c r="E73" s="17"/>
      <c r="F73" s="17"/>
      <c r="G73" s="58"/>
      <c r="H73" s="9"/>
      <c r="I73" s="9"/>
      <c r="J73" s="9"/>
      <c r="K73" s="3"/>
      <c r="L73" s="3"/>
      <c r="M73" s="3"/>
      <c r="N73" s="3"/>
    </row>
    <row r="74" spans="1:14" ht="20" customHeight="1">
      <c r="A74" s="21"/>
      <c r="B74" s="10" t="s">
        <v>41</v>
      </c>
      <c r="C74" s="10"/>
      <c r="D74" s="10"/>
      <c r="E74" s="10">
        <v>26</v>
      </c>
      <c r="F74" s="10" t="s">
        <v>3</v>
      </c>
      <c r="G74" s="22">
        <f>E74/34</f>
        <v>0.76470588235294112</v>
      </c>
      <c r="H74" s="9"/>
      <c r="I74" s="9"/>
      <c r="J74" s="9"/>
      <c r="K74" s="3"/>
      <c r="L74" s="3"/>
      <c r="M74" s="3"/>
      <c r="N74" s="3"/>
    </row>
    <row r="75" spans="1:14" ht="20" customHeight="1">
      <c r="A75" s="21"/>
      <c r="B75" s="10" t="s">
        <v>42</v>
      </c>
      <c r="C75" s="10"/>
      <c r="D75" s="10"/>
      <c r="E75" s="10">
        <v>7</v>
      </c>
      <c r="F75" s="10" t="s">
        <v>3</v>
      </c>
      <c r="G75" s="22">
        <f t="shared" ref="G75:G77" si="8">E75/34</f>
        <v>0.20588235294117646</v>
      </c>
      <c r="I75" s="9"/>
      <c r="J75" s="9"/>
      <c r="K75" s="3"/>
      <c r="L75" s="3"/>
      <c r="M75" s="3"/>
      <c r="N75" s="3"/>
    </row>
    <row r="76" spans="1:14" ht="20" customHeight="1">
      <c r="A76" s="21"/>
      <c r="B76" s="10" t="s">
        <v>43</v>
      </c>
      <c r="C76" s="10"/>
      <c r="D76" s="10"/>
      <c r="E76" s="10">
        <v>1</v>
      </c>
      <c r="F76" s="10"/>
      <c r="G76" s="22">
        <f t="shared" si="8"/>
        <v>2.9411764705882353E-2</v>
      </c>
      <c r="K76" s="3"/>
      <c r="L76" s="3"/>
      <c r="M76" s="3"/>
      <c r="N76" s="3"/>
    </row>
    <row r="77" spans="1:14" ht="20" customHeight="1">
      <c r="A77" s="21"/>
      <c r="B77" s="10" t="s">
        <v>44</v>
      </c>
      <c r="C77" s="10"/>
      <c r="D77" s="10"/>
      <c r="E77" s="10">
        <v>0</v>
      </c>
      <c r="F77" s="10" t="s">
        <v>3</v>
      </c>
      <c r="G77" s="22">
        <f t="shared" si="8"/>
        <v>0</v>
      </c>
      <c r="K77" s="3"/>
      <c r="L77" s="3"/>
      <c r="M77" s="3"/>
      <c r="N77" s="3"/>
    </row>
    <row r="78" spans="1:14" ht="20" customHeight="1" thickBot="1">
      <c r="A78" s="23"/>
      <c r="B78" s="24" t="s">
        <v>6</v>
      </c>
      <c r="C78" s="24"/>
      <c r="D78" s="24"/>
      <c r="E78" s="24">
        <v>17</v>
      </c>
      <c r="F78" s="24" t="s">
        <v>3</v>
      </c>
      <c r="G78" s="25"/>
      <c r="K78" s="3"/>
      <c r="L78" s="3"/>
      <c r="M78" s="3"/>
      <c r="N78" s="3"/>
    </row>
    <row r="79" spans="1:14" ht="20" customHeight="1">
      <c r="A79" s="37" t="s">
        <v>19</v>
      </c>
      <c r="B79" s="39" t="s">
        <v>130</v>
      </c>
      <c r="C79" s="19"/>
      <c r="D79" s="19"/>
      <c r="E79" s="19"/>
      <c r="F79" s="19"/>
      <c r="G79" s="34"/>
      <c r="K79" s="3"/>
      <c r="L79" s="3"/>
      <c r="M79" s="3"/>
      <c r="N79" s="3"/>
    </row>
    <row r="80" spans="1:14" ht="20" customHeight="1">
      <c r="A80" s="21"/>
      <c r="B80" s="10" t="s">
        <v>20</v>
      </c>
      <c r="C80" s="10"/>
      <c r="D80" s="10"/>
      <c r="E80" s="10">
        <v>50</v>
      </c>
      <c r="F80" s="10" t="s">
        <v>3</v>
      </c>
      <c r="G80" s="49">
        <f>E80/51</f>
        <v>0.98039215686274506</v>
      </c>
      <c r="K80" s="3"/>
      <c r="L80" s="3"/>
      <c r="M80" s="3"/>
      <c r="N80" s="3"/>
    </row>
    <row r="81" spans="1:14" ht="20" customHeight="1">
      <c r="A81" s="21"/>
      <c r="B81" s="10" t="s">
        <v>21</v>
      </c>
      <c r="C81" s="10"/>
      <c r="D81" s="10"/>
      <c r="E81" s="10">
        <v>1</v>
      </c>
      <c r="F81" s="10" t="s">
        <v>3</v>
      </c>
      <c r="G81" s="22">
        <f>E81/51</f>
        <v>1.9607843137254902E-2</v>
      </c>
      <c r="K81" s="3"/>
      <c r="L81" s="3"/>
      <c r="M81" s="3"/>
      <c r="N81" s="3"/>
    </row>
    <row r="82" spans="1:14" ht="20" customHeight="1" thickBot="1">
      <c r="A82" s="23"/>
      <c r="B82" s="24" t="s">
        <v>6</v>
      </c>
      <c r="C82" s="24"/>
      <c r="D82" s="24"/>
      <c r="E82" s="24">
        <v>3</v>
      </c>
      <c r="F82" s="24" t="s">
        <v>3</v>
      </c>
      <c r="G82" s="25"/>
      <c r="K82" s="3"/>
      <c r="L82" s="3"/>
      <c r="M82" s="3"/>
      <c r="N82" s="3"/>
    </row>
    <row r="83" spans="1:14" ht="20" customHeight="1">
      <c r="A83" s="37" t="s">
        <v>22</v>
      </c>
      <c r="B83" s="39" t="s">
        <v>131</v>
      </c>
      <c r="C83" s="19"/>
      <c r="D83" s="19"/>
      <c r="E83" s="19"/>
      <c r="F83" s="19"/>
      <c r="G83" s="34"/>
      <c r="K83" s="3"/>
      <c r="L83" s="3"/>
      <c r="M83" s="3"/>
      <c r="N83" s="3"/>
    </row>
    <row r="84" spans="1:14" ht="20" customHeight="1">
      <c r="A84" s="21"/>
      <c r="B84" s="10" t="s">
        <v>132</v>
      </c>
      <c r="C84" s="10"/>
      <c r="D84" s="10"/>
      <c r="E84" s="10">
        <v>44</v>
      </c>
      <c r="F84" s="10" t="s">
        <v>3</v>
      </c>
      <c r="G84" s="22">
        <f>E84/69</f>
        <v>0.6376811594202898</v>
      </c>
      <c r="K84" s="3"/>
      <c r="L84" s="3"/>
      <c r="M84" s="3"/>
      <c r="N84" s="3"/>
    </row>
    <row r="85" spans="1:14" ht="20" customHeight="1">
      <c r="A85" s="21"/>
      <c r="B85" s="10" t="s">
        <v>133</v>
      </c>
      <c r="C85" s="10"/>
      <c r="D85" s="10"/>
      <c r="E85" s="10">
        <v>16</v>
      </c>
      <c r="F85" s="10" t="s">
        <v>3</v>
      </c>
      <c r="G85" s="22">
        <f t="shared" ref="G85:G89" si="9">E85/69</f>
        <v>0.2318840579710145</v>
      </c>
      <c r="K85" s="3"/>
      <c r="L85" s="3"/>
      <c r="M85" s="3"/>
      <c r="N85" s="3"/>
    </row>
    <row r="86" spans="1:14" ht="20" customHeight="1">
      <c r="A86" s="21"/>
      <c r="B86" s="10" t="s">
        <v>134</v>
      </c>
      <c r="C86" s="10"/>
      <c r="D86" s="10"/>
      <c r="E86" s="10">
        <v>9</v>
      </c>
      <c r="F86" s="10" t="s">
        <v>3</v>
      </c>
      <c r="G86" s="22">
        <f t="shared" si="9"/>
        <v>0.13043478260869565</v>
      </c>
      <c r="K86" s="3"/>
      <c r="L86" s="3"/>
      <c r="M86" s="3"/>
      <c r="N86" s="3"/>
    </row>
    <row r="87" spans="1:14" ht="20" customHeight="1">
      <c r="A87" s="21"/>
      <c r="B87" s="10" t="s">
        <v>135</v>
      </c>
      <c r="C87" s="10"/>
      <c r="D87" s="10"/>
      <c r="E87" s="10">
        <v>0</v>
      </c>
      <c r="F87" s="10" t="s">
        <v>3</v>
      </c>
      <c r="G87" s="22">
        <f t="shared" si="9"/>
        <v>0</v>
      </c>
      <c r="K87" s="3"/>
      <c r="L87" s="3"/>
      <c r="M87" s="3"/>
      <c r="N87" s="3"/>
    </row>
    <row r="88" spans="1:14" ht="20" customHeight="1">
      <c r="A88" s="21"/>
      <c r="B88" s="10" t="s">
        <v>136</v>
      </c>
      <c r="C88" s="10"/>
      <c r="D88" s="10"/>
      <c r="E88" s="10">
        <v>0</v>
      </c>
      <c r="F88" s="10" t="s">
        <v>3</v>
      </c>
      <c r="G88" s="22">
        <f t="shared" si="9"/>
        <v>0</v>
      </c>
      <c r="K88" s="3"/>
      <c r="L88" s="3"/>
      <c r="M88" s="3"/>
      <c r="N88" s="3"/>
    </row>
    <row r="89" spans="1:14" ht="20" customHeight="1">
      <c r="A89" s="21"/>
      <c r="B89" s="10" t="s">
        <v>137</v>
      </c>
      <c r="C89" s="10"/>
      <c r="D89" s="10"/>
      <c r="E89" s="10">
        <v>0</v>
      </c>
      <c r="F89" s="10" t="s">
        <v>3</v>
      </c>
      <c r="G89" s="22">
        <f t="shared" si="9"/>
        <v>0</v>
      </c>
      <c r="K89" s="3"/>
      <c r="L89" s="3"/>
      <c r="M89" s="3"/>
      <c r="N89" s="3"/>
    </row>
    <row r="90" spans="1:14" ht="20" customHeight="1" thickBot="1">
      <c r="A90" s="23"/>
      <c r="B90" s="24" t="s">
        <v>6</v>
      </c>
      <c r="C90" s="24"/>
      <c r="D90" s="24"/>
      <c r="E90" s="24">
        <v>5</v>
      </c>
      <c r="F90" s="24" t="s">
        <v>3</v>
      </c>
      <c r="G90" s="25"/>
      <c r="K90" s="3"/>
      <c r="L90" s="3"/>
      <c r="M90" s="3"/>
      <c r="N90" s="3"/>
    </row>
    <row r="91" spans="1:14" ht="20" customHeight="1">
      <c r="K91" s="3"/>
      <c r="L91" s="3"/>
      <c r="M91" s="3"/>
      <c r="N91" s="3"/>
    </row>
    <row r="92" spans="1:14" ht="20" customHeight="1">
      <c r="K92" s="3"/>
      <c r="L92" s="3"/>
      <c r="M92" s="3"/>
      <c r="N92" s="3"/>
    </row>
    <row r="93" spans="1:14" ht="20" customHeight="1">
      <c r="K93" s="3"/>
      <c r="L93" s="3"/>
      <c r="M93" s="3"/>
      <c r="N93" s="3"/>
    </row>
    <row r="94" spans="1:14" ht="20" customHeight="1">
      <c r="K94" s="3"/>
      <c r="L94" s="3"/>
      <c r="M94" s="3"/>
      <c r="N94" s="3"/>
    </row>
    <row r="95" spans="1:14" ht="20" customHeight="1">
      <c r="K95" s="3"/>
      <c r="L95" s="3"/>
      <c r="M95" s="3"/>
      <c r="N95" s="3"/>
    </row>
    <row r="96" spans="1:14" ht="20" customHeight="1">
      <c r="K96" s="3"/>
      <c r="L96" s="3"/>
      <c r="M96" s="3"/>
      <c r="N96" s="3"/>
    </row>
    <row r="97" spans="11:14" ht="20" customHeight="1">
      <c r="K97" s="3"/>
      <c r="L97" s="3"/>
      <c r="M97" s="3"/>
      <c r="N97" s="3"/>
    </row>
    <row r="98" spans="11:14" ht="20" customHeight="1">
      <c r="K98" s="3"/>
      <c r="L98" s="3"/>
      <c r="M98" s="3"/>
      <c r="N98" s="3"/>
    </row>
    <row r="99" spans="11:14" ht="20" customHeight="1">
      <c r="K99" s="3"/>
      <c r="L99" s="3"/>
      <c r="M99" s="3"/>
      <c r="N99" s="3"/>
    </row>
    <row r="100" spans="11:14" ht="20" customHeight="1">
      <c r="K100" s="3"/>
      <c r="L100" s="3"/>
      <c r="M100" s="3"/>
      <c r="N100" s="3"/>
    </row>
    <row r="101" spans="11:14" ht="20" customHeight="1">
      <c r="K101" s="3"/>
      <c r="L101" s="3"/>
      <c r="M101" s="3"/>
      <c r="N101" s="3"/>
    </row>
    <row r="102" spans="11:14" ht="20" customHeight="1">
      <c r="K102" s="3"/>
      <c r="L102" s="3"/>
      <c r="M102" s="3"/>
      <c r="N102" s="3"/>
    </row>
    <row r="103" spans="11:14" ht="20" customHeight="1">
      <c r="K103" s="3"/>
      <c r="L103" s="3"/>
      <c r="M103" s="3"/>
      <c r="N103" s="3"/>
    </row>
    <row r="104" spans="11:14" ht="20" customHeight="1">
      <c r="K104" s="3"/>
      <c r="L104" s="3"/>
      <c r="M104" s="3"/>
      <c r="N104" s="3"/>
    </row>
    <row r="105" spans="11:14" ht="20" customHeight="1">
      <c r="K105" s="3"/>
      <c r="L105" s="3"/>
      <c r="M105" s="3"/>
      <c r="N105" s="3"/>
    </row>
    <row r="106" spans="11:14" ht="20" customHeight="1">
      <c r="K106" s="3"/>
      <c r="L106" s="3"/>
      <c r="M106" s="3"/>
      <c r="N106" s="3"/>
    </row>
    <row r="107" spans="11:14" ht="20" customHeight="1">
      <c r="K107" s="3"/>
      <c r="L107" s="3"/>
      <c r="M107" s="3"/>
      <c r="N107" s="3"/>
    </row>
    <row r="108" spans="11:14" ht="20" customHeight="1">
      <c r="K108" s="3"/>
      <c r="L108" s="3"/>
      <c r="M108" s="3"/>
      <c r="N108" s="3"/>
    </row>
    <row r="109" spans="11:14" ht="20" customHeight="1">
      <c r="K109" s="3"/>
      <c r="L109" s="3"/>
      <c r="M109" s="3"/>
      <c r="N109" s="3"/>
    </row>
    <row r="110" spans="11:14" ht="20" customHeight="1">
      <c r="K110" s="3"/>
      <c r="L110" s="3"/>
      <c r="M110" s="3"/>
      <c r="N110" s="3"/>
    </row>
    <row r="111" spans="11:14" ht="20" customHeight="1">
      <c r="K111" s="3"/>
      <c r="L111" s="3"/>
      <c r="M111" s="3"/>
      <c r="N111" s="3"/>
    </row>
    <row r="112" spans="11:14" ht="20" customHeight="1">
      <c r="K112" s="3"/>
      <c r="L112" s="3"/>
      <c r="M112" s="3"/>
      <c r="N112" s="3"/>
    </row>
    <row r="113" spans="8:26" ht="20" customHeight="1">
      <c r="K113" s="3"/>
      <c r="L113" s="3"/>
      <c r="M113" s="3"/>
      <c r="N113" s="3"/>
    </row>
    <row r="114" spans="8:26" ht="20" customHeight="1">
      <c r="K114" s="3"/>
      <c r="L114" s="3"/>
      <c r="M114" s="3"/>
      <c r="N114" s="3"/>
    </row>
    <row r="115" spans="8:26" ht="20" customHeight="1">
      <c r="H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8:26" ht="20" customHeight="1"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8:26" ht="20" customHeight="1">
      <c r="I117" s="3"/>
      <c r="J117" s="3"/>
      <c r="K117" s="3"/>
      <c r="L117" s="3"/>
      <c r="M117" s="3"/>
      <c r="N117" s="3"/>
    </row>
    <row r="131" spans="1:7" ht="20" customHeight="1">
      <c r="A131" s="3"/>
      <c r="B131" s="3"/>
      <c r="C131" s="3"/>
      <c r="D131" s="3"/>
      <c r="E131" s="3"/>
      <c r="F131" s="3"/>
      <c r="G131" s="3"/>
    </row>
    <row r="132" spans="1:7" ht="20" customHeight="1">
      <c r="A132" s="3"/>
      <c r="B132" s="3"/>
      <c r="C132" s="3"/>
      <c r="D132" s="3"/>
      <c r="E132" s="3"/>
      <c r="F132" s="3"/>
      <c r="G132" s="3"/>
    </row>
  </sheetData>
  <mergeCells count="2">
    <mergeCell ref="E1:J1"/>
    <mergeCell ref="B2:J2"/>
  </mergeCells>
  <phoneticPr fontId="2"/>
  <pageMargins left="0.70866141732283472" right="0.70866141732283472" top="0.74803149606299213" bottom="0.74803149606299213" header="0.31496062992125984" footer="0.31496062992125984"/>
  <pageSetup paperSize="9" scale="3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AB64E-C036-4A85-B131-57593A58E2A2}">
  <sheetPr>
    <pageSetUpPr fitToPage="1"/>
  </sheetPr>
  <dimension ref="A1:AA114"/>
  <sheetViews>
    <sheetView zoomScale="10" zoomScaleNormal="70" workbookViewId="0">
      <selection activeCell="AU45" sqref="AU45"/>
    </sheetView>
  </sheetViews>
  <sheetFormatPr baseColWidth="10" defaultColWidth="8.83203125" defaultRowHeight="18"/>
  <cols>
    <col min="1" max="12" width="28.6640625" customWidth="1"/>
    <col min="13" max="13" width="30.33203125" customWidth="1"/>
    <col min="14" max="23" width="28.6640625" customWidth="1"/>
    <col min="24" max="25" width="24.6640625" customWidth="1"/>
  </cols>
  <sheetData>
    <row r="1" spans="1:27" ht="82">
      <c r="A1" s="3" t="s">
        <v>50</v>
      </c>
      <c r="B1" s="3"/>
      <c r="C1" s="3" t="s">
        <v>76</v>
      </c>
      <c r="D1" s="3"/>
      <c r="E1" s="3"/>
      <c r="F1" s="3"/>
      <c r="G1" s="3"/>
      <c r="H1" s="3"/>
      <c r="I1" s="3"/>
      <c r="J1" s="3"/>
      <c r="K1" s="3"/>
      <c r="L1" s="3"/>
      <c r="M1" s="62" t="s">
        <v>112</v>
      </c>
      <c r="N1" s="62" t="s">
        <v>96</v>
      </c>
      <c r="O1" s="62"/>
      <c r="P1" s="62"/>
      <c r="Q1" s="62"/>
      <c r="R1" s="62"/>
      <c r="S1" s="62"/>
      <c r="T1" s="62"/>
      <c r="U1" s="62"/>
      <c r="V1" s="62"/>
      <c r="W1" s="62"/>
      <c r="X1" s="3"/>
      <c r="Y1" s="3"/>
      <c r="Z1" s="3"/>
      <c r="AA1" s="3"/>
    </row>
    <row r="2" spans="1:27" ht="8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62" t="s">
        <v>0</v>
      </c>
      <c r="N2" s="62"/>
      <c r="O2" s="62"/>
      <c r="P2" s="62"/>
      <c r="Q2" s="62"/>
      <c r="R2" s="62"/>
      <c r="S2" s="62"/>
      <c r="T2" s="62"/>
      <c r="U2" s="62"/>
      <c r="V2" s="62"/>
      <c r="W2" s="62"/>
      <c r="X2" s="3"/>
      <c r="Y2" s="3"/>
      <c r="Z2" s="3"/>
      <c r="AA2" s="3"/>
    </row>
    <row r="3" spans="1:27" ht="82">
      <c r="A3" s="4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61" t="s">
        <v>1</v>
      </c>
      <c r="N3" s="62"/>
      <c r="O3" s="62"/>
      <c r="P3" s="62"/>
      <c r="Q3" s="62"/>
      <c r="R3" s="62"/>
      <c r="S3" s="62"/>
      <c r="T3" s="62"/>
      <c r="U3" s="62"/>
      <c r="V3" s="62"/>
      <c r="W3" s="62"/>
      <c r="X3" s="3"/>
      <c r="Y3" s="3"/>
      <c r="Z3" s="3"/>
      <c r="AA3" s="3"/>
    </row>
    <row r="4" spans="1:27" ht="82">
      <c r="A4" s="3"/>
      <c r="B4" s="3" t="s">
        <v>2</v>
      </c>
      <c r="C4" s="3"/>
      <c r="D4" s="3"/>
      <c r="E4" s="3">
        <v>58</v>
      </c>
      <c r="F4" s="3" t="s">
        <v>3</v>
      </c>
      <c r="G4" s="5">
        <f>E4/69</f>
        <v>0.84057971014492749</v>
      </c>
      <c r="H4" s="3"/>
      <c r="I4" s="3"/>
      <c r="J4" s="3"/>
      <c r="K4" s="3"/>
      <c r="L4" s="3"/>
      <c r="M4" s="62"/>
      <c r="N4" s="62" t="s">
        <v>2</v>
      </c>
      <c r="O4" s="62"/>
      <c r="P4" s="62"/>
      <c r="Q4" s="62">
        <v>40</v>
      </c>
      <c r="R4" s="62" t="s">
        <v>3</v>
      </c>
      <c r="S4" s="63">
        <f>Q4/51</f>
        <v>0.78431372549019607</v>
      </c>
      <c r="T4" s="62"/>
      <c r="U4" s="62"/>
      <c r="V4" s="62"/>
      <c r="W4" s="62"/>
      <c r="X4" s="3"/>
      <c r="Y4" s="3"/>
      <c r="Z4" s="3"/>
      <c r="AA4" s="3"/>
    </row>
    <row r="5" spans="1:27" ht="82">
      <c r="A5" s="3"/>
      <c r="B5" s="3" t="s">
        <v>4</v>
      </c>
      <c r="C5" s="3"/>
      <c r="D5" s="3"/>
      <c r="E5" s="3">
        <v>2</v>
      </c>
      <c r="F5" s="3" t="s">
        <v>3</v>
      </c>
      <c r="G5" s="5">
        <f>E5/69</f>
        <v>2.8985507246376812E-2</v>
      </c>
      <c r="H5" s="3"/>
      <c r="I5" s="3"/>
      <c r="J5" s="3"/>
      <c r="K5" s="3"/>
      <c r="L5" s="3"/>
      <c r="M5" s="62"/>
      <c r="N5" s="62" t="s">
        <v>4</v>
      </c>
      <c r="O5" s="62"/>
      <c r="P5" s="62"/>
      <c r="Q5" s="62">
        <v>2</v>
      </c>
      <c r="R5" s="62" t="s">
        <v>3</v>
      </c>
      <c r="S5" s="63">
        <f t="shared" ref="S5:S64" si="0">Q5/51</f>
        <v>3.9215686274509803E-2</v>
      </c>
      <c r="T5" s="62"/>
      <c r="U5" s="62"/>
      <c r="V5" s="62"/>
      <c r="W5" s="62"/>
      <c r="X5" s="3"/>
      <c r="Y5" s="3"/>
      <c r="Z5" s="3"/>
      <c r="AA5" s="3"/>
    </row>
    <row r="6" spans="1:27" ht="82">
      <c r="A6" s="3"/>
      <c r="B6" s="3" t="s">
        <v>5</v>
      </c>
      <c r="C6" s="3"/>
      <c r="D6" s="3"/>
      <c r="E6" s="3">
        <v>7</v>
      </c>
      <c r="F6" s="3" t="s">
        <v>3</v>
      </c>
      <c r="G6" s="5">
        <f>E6/69</f>
        <v>0.10144927536231885</v>
      </c>
      <c r="H6" s="3"/>
      <c r="I6" s="3"/>
      <c r="J6" s="3"/>
      <c r="K6" s="3"/>
      <c r="L6" s="3"/>
      <c r="M6" s="62"/>
      <c r="N6" s="62" t="s">
        <v>5</v>
      </c>
      <c r="O6" s="62"/>
      <c r="P6" s="62"/>
      <c r="Q6" s="62">
        <v>6</v>
      </c>
      <c r="R6" s="62" t="s">
        <v>3</v>
      </c>
      <c r="S6" s="63">
        <f t="shared" si="0"/>
        <v>0.11764705882352941</v>
      </c>
      <c r="T6" s="62"/>
      <c r="U6" s="62"/>
      <c r="V6" s="62"/>
      <c r="W6" s="62"/>
      <c r="X6" s="3"/>
      <c r="Y6" s="3"/>
      <c r="Z6" s="3"/>
      <c r="AA6" s="3"/>
    </row>
    <row r="7" spans="1:27" ht="82">
      <c r="A7" s="3"/>
      <c r="B7" s="3" t="s">
        <v>6</v>
      </c>
      <c r="C7" s="3"/>
      <c r="D7" s="3"/>
      <c r="E7" s="3">
        <v>2</v>
      </c>
      <c r="F7" s="3" t="s">
        <v>3</v>
      </c>
      <c r="G7" s="5">
        <f>E7/69</f>
        <v>2.8985507246376812E-2</v>
      </c>
      <c r="H7" s="3"/>
      <c r="I7" s="3"/>
      <c r="J7" s="3"/>
      <c r="K7" s="3"/>
      <c r="L7" s="3"/>
      <c r="M7" s="62"/>
      <c r="N7" s="62" t="s">
        <v>6</v>
      </c>
      <c r="O7" s="62"/>
      <c r="P7" s="62"/>
      <c r="Q7" s="62">
        <v>3</v>
      </c>
      <c r="R7" s="62" t="s">
        <v>3</v>
      </c>
      <c r="S7" s="63">
        <f t="shared" si="0"/>
        <v>5.8823529411764705E-2</v>
      </c>
      <c r="T7" s="62"/>
      <c r="U7" s="62"/>
      <c r="V7" s="62"/>
      <c r="W7" s="62"/>
      <c r="X7" s="3"/>
      <c r="Y7" s="3"/>
      <c r="Z7" s="3"/>
      <c r="AA7" s="3"/>
    </row>
    <row r="8" spans="1:27" ht="82">
      <c r="A8" s="4" t="s">
        <v>7</v>
      </c>
      <c r="B8" s="3"/>
      <c r="C8" s="3"/>
      <c r="D8" s="3"/>
      <c r="E8" s="3"/>
      <c r="F8" s="3"/>
      <c r="G8" s="5"/>
      <c r="H8" s="3"/>
      <c r="I8" s="3"/>
      <c r="J8" s="3"/>
      <c r="K8" s="3"/>
      <c r="L8" s="3"/>
      <c r="M8" s="61" t="s">
        <v>7</v>
      </c>
      <c r="N8" s="62"/>
      <c r="O8" s="62"/>
      <c r="P8" s="62"/>
      <c r="Q8" s="62"/>
      <c r="R8" s="62"/>
      <c r="S8" s="63"/>
      <c r="T8" s="62"/>
      <c r="U8" s="62"/>
      <c r="V8" s="62"/>
      <c r="W8" s="62"/>
      <c r="X8" s="3"/>
      <c r="Y8" s="3"/>
      <c r="Z8" s="3"/>
      <c r="AA8" s="3"/>
    </row>
    <row r="9" spans="1:27" ht="82">
      <c r="A9" s="3"/>
      <c r="B9" s="3" t="s">
        <v>2</v>
      </c>
      <c r="C9" s="3"/>
      <c r="D9" s="3"/>
      <c r="E9" s="3">
        <v>40</v>
      </c>
      <c r="F9" s="3" t="s">
        <v>3</v>
      </c>
      <c r="G9" s="5">
        <f>E9/69</f>
        <v>0.57971014492753625</v>
      </c>
      <c r="H9" s="3"/>
      <c r="I9" s="3"/>
      <c r="J9" s="3"/>
      <c r="K9" s="3"/>
      <c r="L9" s="3"/>
      <c r="M9" s="62"/>
      <c r="N9" s="62" t="s">
        <v>2</v>
      </c>
      <c r="O9" s="62"/>
      <c r="P9" s="62"/>
      <c r="Q9" s="62">
        <v>34</v>
      </c>
      <c r="R9" s="62" t="s">
        <v>3</v>
      </c>
      <c r="S9" s="63">
        <f t="shared" si="0"/>
        <v>0.66666666666666663</v>
      </c>
      <c r="T9" s="62"/>
      <c r="U9" s="62"/>
      <c r="V9" s="62"/>
      <c r="W9" s="62"/>
      <c r="X9" s="3"/>
      <c r="Y9" s="3"/>
      <c r="Z9" s="3"/>
      <c r="AA9" s="3"/>
    </row>
    <row r="10" spans="1:27" ht="82">
      <c r="A10" s="3"/>
      <c r="B10" s="3" t="s">
        <v>4</v>
      </c>
      <c r="C10" s="3"/>
      <c r="D10" s="3"/>
      <c r="E10" s="3">
        <v>5</v>
      </c>
      <c r="F10" s="3" t="s">
        <v>3</v>
      </c>
      <c r="G10" s="5">
        <f>E10/69</f>
        <v>7.2463768115942032E-2</v>
      </c>
      <c r="H10" s="3"/>
      <c r="I10" s="3"/>
      <c r="J10" s="3"/>
      <c r="K10" s="3"/>
      <c r="L10" s="3"/>
      <c r="M10" s="62"/>
      <c r="N10" s="62" t="s">
        <v>4</v>
      </c>
      <c r="O10" s="62"/>
      <c r="P10" s="62"/>
      <c r="Q10" s="62">
        <v>1</v>
      </c>
      <c r="R10" s="62" t="s">
        <v>3</v>
      </c>
      <c r="S10" s="63">
        <f t="shared" si="0"/>
        <v>1.9607843137254902E-2</v>
      </c>
      <c r="T10" s="62"/>
      <c r="U10" s="62"/>
      <c r="V10" s="62"/>
      <c r="W10" s="62"/>
      <c r="X10" s="3"/>
      <c r="Y10" s="3"/>
      <c r="Z10" s="3"/>
      <c r="AA10" s="3"/>
    </row>
    <row r="11" spans="1:27" ht="82">
      <c r="A11" s="3"/>
      <c r="B11" s="3" t="s">
        <v>5</v>
      </c>
      <c r="C11" s="3"/>
      <c r="D11" s="3"/>
      <c r="E11" s="3">
        <v>0</v>
      </c>
      <c r="F11" s="3" t="s">
        <v>3</v>
      </c>
      <c r="G11" s="5">
        <f>E11/69</f>
        <v>0</v>
      </c>
      <c r="H11" s="3"/>
      <c r="I11" s="3"/>
      <c r="J11" s="3"/>
      <c r="K11" s="3"/>
      <c r="L11" s="3"/>
      <c r="M11" s="62"/>
      <c r="N11" s="62" t="s">
        <v>5</v>
      </c>
      <c r="O11" s="62"/>
      <c r="P11" s="62"/>
      <c r="Q11" s="62">
        <v>9</v>
      </c>
      <c r="R11" s="62" t="s">
        <v>3</v>
      </c>
      <c r="S11" s="63">
        <f t="shared" si="0"/>
        <v>0.17647058823529413</v>
      </c>
      <c r="T11" s="62"/>
      <c r="U11" s="62"/>
      <c r="V11" s="62"/>
      <c r="W11" s="62"/>
      <c r="X11" s="3"/>
      <c r="Y11" s="3"/>
      <c r="Z11" s="3"/>
      <c r="AA11" s="3"/>
    </row>
    <row r="12" spans="1:27" ht="82">
      <c r="A12" s="3"/>
      <c r="B12" s="3" t="s">
        <v>6</v>
      </c>
      <c r="C12" s="3"/>
      <c r="D12" s="3"/>
      <c r="E12" s="3">
        <v>24</v>
      </c>
      <c r="F12" s="3" t="s">
        <v>3</v>
      </c>
      <c r="G12" s="5">
        <f>E12/69</f>
        <v>0.34782608695652173</v>
      </c>
      <c r="H12" s="3"/>
      <c r="I12" s="3"/>
      <c r="J12" s="3"/>
      <c r="K12" s="3"/>
      <c r="L12" s="3"/>
      <c r="M12" s="62"/>
      <c r="N12" s="62" t="s">
        <v>6</v>
      </c>
      <c r="O12" s="62"/>
      <c r="P12" s="62"/>
      <c r="Q12" s="62">
        <v>7</v>
      </c>
      <c r="R12" s="62" t="s">
        <v>3</v>
      </c>
      <c r="S12" s="63">
        <f t="shared" si="0"/>
        <v>0.13725490196078433</v>
      </c>
      <c r="T12" s="62"/>
      <c r="U12" s="62"/>
      <c r="V12" s="62"/>
      <c r="W12" s="62"/>
      <c r="X12" s="3"/>
      <c r="Y12" s="3"/>
      <c r="Z12" s="3"/>
      <c r="AA12" s="3"/>
    </row>
    <row r="13" spans="1:27" ht="82">
      <c r="A13" s="4" t="s">
        <v>8</v>
      </c>
      <c r="B13" s="3"/>
      <c r="C13" s="3"/>
      <c r="D13" s="3"/>
      <c r="E13" s="3"/>
      <c r="F13" s="3"/>
      <c r="G13" s="5"/>
      <c r="H13" s="3"/>
      <c r="I13" s="3"/>
      <c r="J13" s="3"/>
      <c r="K13" s="3"/>
      <c r="L13" s="3"/>
      <c r="M13" s="61" t="s">
        <v>8</v>
      </c>
      <c r="N13" s="62"/>
      <c r="O13" s="62"/>
      <c r="P13" s="62"/>
      <c r="Q13" s="62"/>
      <c r="R13" s="62"/>
      <c r="S13" s="63"/>
      <c r="T13" s="62"/>
      <c r="U13" s="62"/>
      <c r="V13" s="62"/>
      <c r="W13" s="62"/>
      <c r="X13" s="3"/>
      <c r="Y13" s="3"/>
      <c r="Z13" s="3"/>
      <c r="AA13" s="3"/>
    </row>
    <row r="14" spans="1:27" ht="82">
      <c r="A14" s="3"/>
      <c r="B14" s="3" t="s">
        <v>9</v>
      </c>
      <c r="C14" s="3"/>
      <c r="D14" s="3"/>
      <c r="E14" s="3">
        <v>41</v>
      </c>
      <c r="F14" s="3" t="s">
        <v>3</v>
      </c>
      <c r="G14" s="5">
        <f>E14/69</f>
        <v>0.59420289855072461</v>
      </c>
      <c r="H14" s="3"/>
      <c r="I14" s="3"/>
      <c r="J14" s="3"/>
      <c r="K14" s="3"/>
      <c r="L14" s="3"/>
      <c r="M14" s="62"/>
      <c r="N14" s="62" t="s">
        <v>9</v>
      </c>
      <c r="O14" s="62"/>
      <c r="P14" s="62"/>
      <c r="Q14" s="62">
        <v>25</v>
      </c>
      <c r="R14" s="62" t="s">
        <v>3</v>
      </c>
      <c r="S14" s="63">
        <f t="shared" si="0"/>
        <v>0.49019607843137253</v>
      </c>
      <c r="T14" s="62"/>
      <c r="U14" s="62"/>
      <c r="V14" s="62"/>
      <c r="W14" s="62"/>
      <c r="X14" s="3"/>
      <c r="Y14" s="3"/>
      <c r="Z14" s="3"/>
      <c r="AA14" s="3"/>
    </row>
    <row r="15" spans="1:27" ht="82">
      <c r="A15" s="3"/>
      <c r="B15" s="3" t="s">
        <v>10</v>
      </c>
      <c r="C15" s="3"/>
      <c r="D15" s="3"/>
      <c r="E15" s="3">
        <v>0</v>
      </c>
      <c r="F15" s="3" t="s">
        <v>3</v>
      </c>
      <c r="G15" s="5">
        <f>E15/69</f>
        <v>0</v>
      </c>
      <c r="H15" s="3"/>
      <c r="I15" s="3"/>
      <c r="J15" s="3"/>
      <c r="K15" s="3"/>
      <c r="L15" s="3"/>
      <c r="M15" s="62"/>
      <c r="N15" s="62" t="s">
        <v>10</v>
      </c>
      <c r="O15" s="62"/>
      <c r="P15" s="62"/>
      <c r="Q15" s="62">
        <v>0</v>
      </c>
      <c r="R15" s="62" t="s">
        <v>3</v>
      </c>
      <c r="S15" s="63">
        <f t="shared" si="0"/>
        <v>0</v>
      </c>
      <c r="T15" s="62"/>
      <c r="U15" s="62"/>
      <c r="V15" s="62"/>
      <c r="W15" s="62"/>
      <c r="X15" s="3"/>
      <c r="Y15" s="3"/>
      <c r="Z15" s="3"/>
      <c r="AA15" s="3"/>
    </row>
    <row r="16" spans="1:27" ht="82">
      <c r="A16" s="3"/>
      <c r="B16" s="3" t="s">
        <v>5</v>
      </c>
      <c r="C16" s="3"/>
      <c r="D16" s="3"/>
      <c r="E16" s="3">
        <v>2</v>
      </c>
      <c r="F16" s="3" t="s">
        <v>3</v>
      </c>
      <c r="G16" s="5">
        <f>E16/69</f>
        <v>2.8985507246376812E-2</v>
      </c>
      <c r="H16" s="3"/>
      <c r="I16" s="3"/>
      <c r="J16" s="3"/>
      <c r="K16" s="3"/>
      <c r="L16" s="3"/>
      <c r="M16" s="62"/>
      <c r="N16" s="62" t="s">
        <v>5</v>
      </c>
      <c r="O16" s="62"/>
      <c r="P16" s="62"/>
      <c r="Q16" s="62">
        <v>8</v>
      </c>
      <c r="R16" s="62" t="s">
        <v>3</v>
      </c>
      <c r="S16" s="63">
        <f t="shared" si="0"/>
        <v>0.15686274509803921</v>
      </c>
      <c r="T16" s="62"/>
      <c r="U16" s="62"/>
      <c r="V16" s="62"/>
      <c r="W16" s="62"/>
      <c r="X16" s="3"/>
      <c r="Y16" s="3"/>
      <c r="Z16" s="3"/>
      <c r="AA16" s="3"/>
    </row>
    <row r="17" spans="1:27" ht="82">
      <c r="A17" s="3"/>
      <c r="B17" s="3" t="s">
        <v>6</v>
      </c>
      <c r="C17" s="3"/>
      <c r="D17" s="3"/>
      <c r="E17" s="3">
        <v>26</v>
      </c>
      <c r="F17" s="3" t="s">
        <v>3</v>
      </c>
      <c r="G17" s="5">
        <f>E17/69</f>
        <v>0.37681159420289856</v>
      </c>
      <c r="H17" s="3"/>
      <c r="I17" s="3"/>
      <c r="J17" s="3"/>
      <c r="K17" s="3"/>
      <c r="L17" s="3"/>
      <c r="M17" s="62"/>
      <c r="N17" s="62" t="s">
        <v>6</v>
      </c>
      <c r="O17" s="62"/>
      <c r="P17" s="62"/>
      <c r="Q17" s="62">
        <v>18</v>
      </c>
      <c r="R17" s="62" t="s">
        <v>3</v>
      </c>
      <c r="S17" s="63">
        <f t="shared" si="0"/>
        <v>0.35294117647058826</v>
      </c>
      <c r="T17" s="62"/>
      <c r="U17" s="62"/>
      <c r="V17" s="62"/>
      <c r="W17" s="62"/>
      <c r="X17" s="3"/>
      <c r="Y17" s="3"/>
      <c r="Z17" s="3"/>
      <c r="AA17" s="3"/>
    </row>
    <row r="18" spans="1:27" ht="82">
      <c r="A18" s="3" t="s">
        <v>11</v>
      </c>
      <c r="B18" s="3"/>
      <c r="C18" s="3"/>
      <c r="D18" s="3"/>
      <c r="E18" s="3"/>
      <c r="F18" s="3"/>
      <c r="G18" s="5"/>
      <c r="H18" s="3"/>
      <c r="I18" s="3"/>
      <c r="J18" s="3"/>
      <c r="K18" s="3"/>
      <c r="L18" s="3"/>
      <c r="M18" s="62" t="s">
        <v>11</v>
      </c>
      <c r="N18" s="62"/>
      <c r="O18" s="62"/>
      <c r="P18" s="62"/>
      <c r="Q18" s="62"/>
      <c r="R18" s="62"/>
      <c r="S18" s="63"/>
      <c r="T18" s="62"/>
      <c r="U18" s="62"/>
      <c r="V18" s="62"/>
      <c r="W18" s="62"/>
      <c r="X18" s="3"/>
      <c r="Y18" s="3"/>
      <c r="Z18" s="3"/>
      <c r="AA18" s="3"/>
    </row>
    <row r="19" spans="1:27" ht="82">
      <c r="A19" s="4" t="s">
        <v>1</v>
      </c>
      <c r="B19" s="3"/>
      <c r="C19" s="3"/>
      <c r="D19" s="3"/>
      <c r="E19" s="3"/>
      <c r="F19" s="3"/>
      <c r="G19" s="5"/>
      <c r="H19" s="3"/>
      <c r="I19" s="3"/>
      <c r="J19" s="3"/>
      <c r="K19" s="3"/>
      <c r="L19" s="3"/>
      <c r="M19" s="61" t="s">
        <v>1</v>
      </c>
      <c r="N19" s="62"/>
      <c r="O19" s="62"/>
      <c r="P19" s="62"/>
      <c r="Q19" s="62"/>
      <c r="R19" s="62"/>
      <c r="S19" s="63"/>
      <c r="T19" s="62"/>
      <c r="U19" s="62"/>
      <c r="V19" s="62"/>
      <c r="W19" s="62"/>
      <c r="X19" s="3"/>
      <c r="Y19" s="3"/>
      <c r="Z19" s="3"/>
      <c r="AA19" s="3"/>
    </row>
    <row r="20" spans="1:27" ht="82">
      <c r="A20" s="3"/>
      <c r="B20" s="3" t="s">
        <v>12</v>
      </c>
      <c r="C20" s="3"/>
      <c r="D20" s="3"/>
      <c r="E20" s="3">
        <v>42</v>
      </c>
      <c r="F20" s="3" t="s">
        <v>3</v>
      </c>
      <c r="G20" s="5">
        <f>E20/69</f>
        <v>0.60869565217391308</v>
      </c>
      <c r="H20" s="3"/>
      <c r="I20" s="3"/>
      <c r="J20" s="3"/>
      <c r="K20" s="3"/>
      <c r="L20" s="3"/>
      <c r="M20" s="62"/>
      <c r="N20" s="62" t="s">
        <v>12</v>
      </c>
      <c r="O20" s="62"/>
      <c r="P20" s="62"/>
      <c r="Q20" s="62">
        <v>31</v>
      </c>
      <c r="R20" s="62" t="s">
        <v>3</v>
      </c>
      <c r="S20" s="63">
        <f t="shared" si="0"/>
        <v>0.60784313725490191</v>
      </c>
      <c r="T20" s="62"/>
      <c r="U20" s="62"/>
      <c r="V20" s="62"/>
      <c r="W20" s="62"/>
      <c r="X20" s="3"/>
      <c r="Y20" s="3"/>
      <c r="Z20" s="3"/>
      <c r="AA20" s="3"/>
    </row>
    <row r="21" spans="1:27" ht="82">
      <c r="A21" s="3"/>
      <c r="B21" s="3" t="s">
        <v>13</v>
      </c>
      <c r="C21" s="3"/>
      <c r="D21" s="3"/>
      <c r="E21" s="3">
        <v>0</v>
      </c>
      <c r="F21" s="3" t="s">
        <v>3</v>
      </c>
      <c r="G21" s="5">
        <f>E21/69</f>
        <v>0</v>
      </c>
      <c r="H21" s="3"/>
      <c r="I21" s="3"/>
      <c r="J21" s="3"/>
      <c r="K21" s="3"/>
      <c r="L21" s="3"/>
      <c r="M21" s="62"/>
      <c r="N21" s="62" t="s">
        <v>13</v>
      </c>
      <c r="O21" s="62"/>
      <c r="P21" s="62"/>
      <c r="Q21" s="62">
        <v>0</v>
      </c>
      <c r="R21" s="62" t="s">
        <v>3</v>
      </c>
      <c r="S21" s="63">
        <f t="shared" si="0"/>
        <v>0</v>
      </c>
      <c r="T21" s="62"/>
      <c r="U21" s="62"/>
      <c r="V21" s="62"/>
      <c r="W21" s="62"/>
      <c r="X21" s="3"/>
      <c r="Y21" s="3"/>
      <c r="Z21" s="3"/>
      <c r="AA21" s="3"/>
    </row>
    <row r="22" spans="1:27" ht="82">
      <c r="A22" s="3"/>
      <c r="B22" s="3" t="s">
        <v>5</v>
      </c>
      <c r="C22" s="3"/>
      <c r="D22" s="3"/>
      <c r="E22" s="3">
        <v>4</v>
      </c>
      <c r="F22" s="3" t="s">
        <v>3</v>
      </c>
      <c r="G22" s="5">
        <f>E22/69</f>
        <v>5.7971014492753624E-2</v>
      </c>
      <c r="H22" s="3"/>
      <c r="I22" s="3"/>
      <c r="J22" s="3"/>
      <c r="K22" s="3"/>
      <c r="L22" s="3"/>
      <c r="M22" s="62"/>
      <c r="N22" s="62" t="s">
        <v>5</v>
      </c>
      <c r="O22" s="62"/>
      <c r="P22" s="62"/>
      <c r="Q22" s="62">
        <v>7</v>
      </c>
      <c r="R22" s="62" t="s">
        <v>3</v>
      </c>
      <c r="S22" s="63">
        <f t="shared" si="0"/>
        <v>0.13725490196078433</v>
      </c>
      <c r="T22" s="62"/>
      <c r="U22" s="62"/>
      <c r="V22" s="62"/>
      <c r="W22" s="62"/>
      <c r="X22" s="3"/>
      <c r="Y22" s="3"/>
      <c r="Z22" s="3"/>
      <c r="AA22" s="3"/>
    </row>
    <row r="23" spans="1:27" ht="82">
      <c r="A23" s="3"/>
      <c r="B23" s="3" t="s">
        <v>6</v>
      </c>
      <c r="C23" s="3"/>
      <c r="D23" s="3"/>
      <c r="E23" s="3">
        <v>23</v>
      </c>
      <c r="F23" s="3" t="s">
        <v>3</v>
      </c>
      <c r="G23" s="5">
        <f>E23/69</f>
        <v>0.33333333333333331</v>
      </c>
      <c r="H23" s="3"/>
      <c r="I23" s="3"/>
      <c r="J23" s="3"/>
      <c r="K23" s="3"/>
      <c r="L23" s="3"/>
      <c r="M23" s="62"/>
      <c r="N23" s="62" t="s">
        <v>6</v>
      </c>
      <c r="O23" s="62"/>
      <c r="P23" s="62"/>
      <c r="Q23" s="62">
        <v>13</v>
      </c>
      <c r="R23" s="62" t="s">
        <v>3</v>
      </c>
      <c r="S23" s="63">
        <f t="shared" si="0"/>
        <v>0.25490196078431371</v>
      </c>
      <c r="T23" s="62"/>
      <c r="U23" s="62"/>
      <c r="V23" s="62"/>
      <c r="W23" s="62"/>
      <c r="X23" s="3"/>
      <c r="Y23" s="3"/>
      <c r="Z23" s="3"/>
      <c r="AA23" s="3"/>
    </row>
    <row r="24" spans="1:27" ht="82">
      <c r="A24" s="4" t="s">
        <v>7</v>
      </c>
      <c r="B24" s="3"/>
      <c r="C24" s="3"/>
      <c r="D24" s="3"/>
      <c r="E24" s="3"/>
      <c r="F24" s="3"/>
      <c r="G24" s="5"/>
      <c r="H24" s="3"/>
      <c r="I24" s="3"/>
      <c r="J24" s="3"/>
      <c r="K24" s="3"/>
      <c r="L24" s="3"/>
      <c r="M24" s="61" t="s">
        <v>7</v>
      </c>
      <c r="N24" s="62"/>
      <c r="O24" s="62"/>
      <c r="P24" s="62"/>
      <c r="Q24" s="62"/>
      <c r="R24" s="62"/>
      <c r="S24" s="63"/>
      <c r="T24" s="62"/>
      <c r="U24" s="62"/>
      <c r="V24" s="62"/>
      <c r="W24" s="62"/>
      <c r="X24" s="3"/>
      <c r="Y24" s="3"/>
      <c r="Z24" s="3"/>
      <c r="AA24" s="3"/>
    </row>
    <row r="25" spans="1:27" ht="82">
      <c r="A25" s="3"/>
      <c r="B25" s="3" t="s">
        <v>2</v>
      </c>
      <c r="C25" s="3"/>
      <c r="D25" s="3"/>
      <c r="E25" s="3">
        <v>42</v>
      </c>
      <c r="F25" s="3" t="s">
        <v>3</v>
      </c>
      <c r="G25" s="5">
        <f>E25/69</f>
        <v>0.60869565217391308</v>
      </c>
      <c r="H25" s="3"/>
      <c r="I25" s="3"/>
      <c r="J25" s="3"/>
      <c r="K25" s="3"/>
      <c r="L25" s="3"/>
      <c r="M25" s="62"/>
      <c r="N25" s="62" t="s">
        <v>2</v>
      </c>
      <c r="O25" s="62"/>
      <c r="P25" s="62"/>
      <c r="Q25" s="62">
        <v>27</v>
      </c>
      <c r="R25" s="62" t="s">
        <v>3</v>
      </c>
      <c r="S25" s="63">
        <f t="shared" si="0"/>
        <v>0.52941176470588236</v>
      </c>
      <c r="T25" s="62"/>
      <c r="U25" s="62"/>
      <c r="V25" s="62"/>
      <c r="W25" s="62"/>
      <c r="X25" s="3"/>
      <c r="Y25" s="3"/>
      <c r="Z25" s="3"/>
      <c r="AA25" s="3"/>
    </row>
    <row r="26" spans="1:27" ht="82">
      <c r="A26" s="3"/>
      <c r="B26" s="3" t="s">
        <v>4</v>
      </c>
      <c r="C26" s="3"/>
      <c r="D26" s="3"/>
      <c r="E26" s="3">
        <v>6</v>
      </c>
      <c r="F26" s="3" t="s">
        <v>3</v>
      </c>
      <c r="G26" s="5">
        <f>E26/69</f>
        <v>8.6956521739130432E-2</v>
      </c>
      <c r="H26" s="3"/>
      <c r="I26" s="3"/>
      <c r="J26" s="3"/>
      <c r="K26" s="3"/>
      <c r="L26" s="3"/>
      <c r="M26" s="62"/>
      <c r="N26" s="62" t="s">
        <v>4</v>
      </c>
      <c r="O26" s="62"/>
      <c r="P26" s="62"/>
      <c r="Q26" s="62">
        <v>1</v>
      </c>
      <c r="R26" s="62" t="s">
        <v>3</v>
      </c>
      <c r="S26" s="63">
        <f t="shared" si="0"/>
        <v>1.9607843137254902E-2</v>
      </c>
      <c r="T26" s="62"/>
      <c r="U26" s="62"/>
      <c r="V26" s="62"/>
      <c r="W26" s="62"/>
      <c r="X26" s="3"/>
      <c r="Y26" s="3"/>
      <c r="Z26" s="3"/>
      <c r="AA26" s="3"/>
    </row>
    <row r="27" spans="1:27" ht="82">
      <c r="A27" s="3"/>
      <c r="B27" s="3" t="s">
        <v>5</v>
      </c>
      <c r="C27" s="3"/>
      <c r="D27" s="3"/>
      <c r="E27" s="3">
        <v>0</v>
      </c>
      <c r="F27" s="3" t="s">
        <v>3</v>
      </c>
      <c r="G27" s="5">
        <f>E27/69</f>
        <v>0</v>
      </c>
      <c r="H27" s="3"/>
      <c r="I27" s="3"/>
      <c r="J27" s="3"/>
      <c r="K27" s="3"/>
      <c r="L27" s="3"/>
      <c r="M27" s="62"/>
      <c r="N27" s="62" t="s">
        <v>5</v>
      </c>
      <c r="O27" s="62"/>
      <c r="P27" s="62"/>
      <c r="Q27" s="62">
        <v>3</v>
      </c>
      <c r="R27" s="62" t="s">
        <v>3</v>
      </c>
      <c r="S27" s="63">
        <f t="shared" si="0"/>
        <v>5.8823529411764705E-2</v>
      </c>
      <c r="T27" s="62"/>
      <c r="U27" s="62"/>
      <c r="V27" s="62"/>
      <c r="W27" s="62"/>
      <c r="X27" s="3"/>
      <c r="Y27" s="3"/>
      <c r="Z27" s="3"/>
      <c r="AA27" s="3"/>
    </row>
    <row r="28" spans="1:27" ht="82">
      <c r="A28" s="3"/>
      <c r="B28" s="3" t="s">
        <v>6</v>
      </c>
      <c r="C28" s="3"/>
      <c r="D28" s="3"/>
      <c r="E28" s="3">
        <v>21</v>
      </c>
      <c r="F28" s="3" t="s">
        <v>3</v>
      </c>
      <c r="G28" s="5">
        <f>E28/69</f>
        <v>0.30434782608695654</v>
      </c>
      <c r="H28" s="3"/>
      <c r="I28" s="3"/>
      <c r="J28" s="3"/>
      <c r="K28" s="3"/>
      <c r="L28" s="3"/>
      <c r="M28" s="62"/>
      <c r="N28" s="62" t="s">
        <v>6</v>
      </c>
      <c r="O28" s="62"/>
      <c r="P28" s="62"/>
      <c r="Q28" s="62">
        <v>20</v>
      </c>
      <c r="R28" s="62" t="s">
        <v>3</v>
      </c>
      <c r="S28" s="63">
        <f t="shared" si="0"/>
        <v>0.39215686274509803</v>
      </c>
      <c r="T28" s="62"/>
      <c r="U28" s="62"/>
      <c r="V28" s="62"/>
      <c r="W28" s="62"/>
      <c r="X28" s="3"/>
      <c r="Y28" s="3"/>
      <c r="Z28" s="3"/>
      <c r="AA28" s="3"/>
    </row>
    <row r="29" spans="1:27" ht="82">
      <c r="A29" s="3" t="s">
        <v>14</v>
      </c>
      <c r="B29" s="3"/>
      <c r="C29" s="3"/>
      <c r="D29" s="3"/>
      <c r="E29" s="3"/>
      <c r="F29" s="3"/>
      <c r="G29" s="5"/>
      <c r="H29" s="3"/>
      <c r="I29" s="3"/>
      <c r="J29" s="3"/>
      <c r="K29" s="3"/>
      <c r="L29" s="3"/>
      <c r="M29" s="62" t="s">
        <v>14</v>
      </c>
      <c r="N29" s="62"/>
      <c r="O29" s="62"/>
      <c r="P29" s="62"/>
      <c r="Q29" s="62"/>
      <c r="R29" s="62"/>
      <c r="S29" s="63"/>
      <c r="T29" s="62"/>
      <c r="U29" s="62"/>
      <c r="V29" s="62"/>
      <c r="W29" s="62"/>
      <c r="X29" s="3"/>
      <c r="Y29" s="3"/>
      <c r="Z29" s="3"/>
      <c r="AA29" s="3"/>
    </row>
    <row r="30" spans="1:27" ht="82">
      <c r="A30" s="4" t="s">
        <v>1</v>
      </c>
      <c r="B30" s="3"/>
      <c r="C30" s="3"/>
      <c r="D30" s="3"/>
      <c r="E30" s="3"/>
      <c r="F30" s="3"/>
      <c r="G30" s="5"/>
      <c r="H30" s="3"/>
      <c r="I30" s="3"/>
      <c r="J30" s="3"/>
      <c r="K30" s="3"/>
      <c r="L30" s="3"/>
      <c r="M30" s="61" t="s">
        <v>1</v>
      </c>
      <c r="N30" s="62"/>
      <c r="O30" s="62"/>
      <c r="P30" s="62"/>
      <c r="Q30" s="62"/>
      <c r="R30" s="62"/>
      <c r="S30" s="63"/>
      <c r="T30" s="62"/>
      <c r="U30" s="62"/>
      <c r="V30" s="62"/>
      <c r="W30" s="62"/>
      <c r="X30" s="3"/>
      <c r="Y30" s="3"/>
      <c r="Z30" s="3"/>
      <c r="AA30" s="3"/>
    </row>
    <row r="31" spans="1:27" ht="82">
      <c r="A31" s="3"/>
      <c r="B31" s="3" t="s">
        <v>2</v>
      </c>
      <c r="C31" s="3"/>
      <c r="D31" s="3"/>
      <c r="E31" s="3">
        <v>44</v>
      </c>
      <c r="F31" s="3" t="s">
        <v>3</v>
      </c>
      <c r="G31" s="5">
        <f>E31/69</f>
        <v>0.6376811594202898</v>
      </c>
      <c r="H31" s="3"/>
      <c r="I31" s="3"/>
      <c r="J31" s="3"/>
      <c r="K31" s="3"/>
      <c r="L31" s="3"/>
      <c r="M31" s="62"/>
      <c r="N31" s="62" t="s">
        <v>2</v>
      </c>
      <c r="O31" s="62"/>
      <c r="P31" s="62"/>
      <c r="Q31" s="62">
        <v>22</v>
      </c>
      <c r="R31" s="62" t="s">
        <v>3</v>
      </c>
      <c r="S31" s="63">
        <f t="shared" si="0"/>
        <v>0.43137254901960786</v>
      </c>
      <c r="T31" s="62"/>
      <c r="U31" s="62"/>
      <c r="V31" s="62"/>
      <c r="W31" s="62"/>
      <c r="X31" s="3"/>
      <c r="Y31" s="3"/>
      <c r="Z31" s="3"/>
      <c r="AA31" s="3"/>
    </row>
    <row r="32" spans="1:27" ht="82">
      <c r="A32" s="3"/>
      <c r="B32" s="3" t="s">
        <v>4</v>
      </c>
      <c r="C32" s="3"/>
      <c r="D32" s="3"/>
      <c r="E32" s="3">
        <v>1</v>
      </c>
      <c r="F32" s="3" t="s">
        <v>3</v>
      </c>
      <c r="G32" s="5">
        <f>E32/69</f>
        <v>1.4492753623188406E-2</v>
      </c>
      <c r="H32" s="3"/>
      <c r="I32" s="3"/>
      <c r="J32" s="3"/>
      <c r="K32" s="3"/>
      <c r="L32" s="3"/>
      <c r="M32" s="62"/>
      <c r="N32" s="62" t="s">
        <v>4</v>
      </c>
      <c r="O32" s="62"/>
      <c r="P32" s="62"/>
      <c r="Q32" s="62">
        <v>4</v>
      </c>
      <c r="R32" s="62" t="s">
        <v>3</v>
      </c>
      <c r="S32" s="63">
        <f t="shared" si="0"/>
        <v>7.8431372549019607E-2</v>
      </c>
      <c r="T32" s="62"/>
      <c r="U32" s="62"/>
      <c r="V32" s="62"/>
      <c r="W32" s="62"/>
      <c r="X32" s="3"/>
      <c r="Y32" s="3"/>
      <c r="Z32" s="3"/>
      <c r="AA32" s="3"/>
    </row>
    <row r="33" spans="1:27" ht="82">
      <c r="A33" s="3"/>
      <c r="B33" s="3" t="s">
        <v>5</v>
      </c>
      <c r="C33" s="3"/>
      <c r="D33" s="3"/>
      <c r="E33" s="3">
        <v>5</v>
      </c>
      <c r="F33" s="3" t="s">
        <v>3</v>
      </c>
      <c r="G33" s="5">
        <f>E33/69</f>
        <v>7.2463768115942032E-2</v>
      </c>
      <c r="H33" s="3"/>
      <c r="I33" s="3"/>
      <c r="J33" s="3"/>
      <c r="K33" s="3"/>
      <c r="L33" s="3"/>
      <c r="M33" s="62"/>
      <c r="N33" s="62" t="s">
        <v>5</v>
      </c>
      <c r="O33" s="62"/>
      <c r="P33" s="62"/>
      <c r="Q33" s="62">
        <v>2</v>
      </c>
      <c r="R33" s="62" t="s">
        <v>3</v>
      </c>
      <c r="S33" s="63">
        <f t="shared" si="0"/>
        <v>3.9215686274509803E-2</v>
      </c>
      <c r="T33" s="62"/>
      <c r="U33" s="62"/>
      <c r="V33" s="62"/>
      <c r="W33" s="62"/>
      <c r="X33" s="3"/>
      <c r="Y33" s="3"/>
      <c r="Z33" s="3"/>
      <c r="AA33" s="3"/>
    </row>
    <row r="34" spans="1:27" ht="82">
      <c r="A34" s="3"/>
      <c r="B34" s="3" t="s">
        <v>6</v>
      </c>
      <c r="C34" s="3"/>
      <c r="D34" s="3"/>
      <c r="E34" s="3">
        <v>19</v>
      </c>
      <c r="F34" s="3" t="s">
        <v>3</v>
      </c>
      <c r="G34" s="5">
        <f>E34/69</f>
        <v>0.27536231884057971</v>
      </c>
      <c r="H34" s="3"/>
      <c r="I34" s="3"/>
      <c r="J34" s="3"/>
      <c r="K34" s="3"/>
      <c r="L34" s="3"/>
      <c r="M34" s="62"/>
      <c r="N34" s="62" t="s">
        <v>6</v>
      </c>
      <c r="O34" s="62"/>
      <c r="P34" s="62"/>
      <c r="Q34" s="62">
        <v>23</v>
      </c>
      <c r="R34" s="62" t="s">
        <v>3</v>
      </c>
      <c r="S34" s="63">
        <f t="shared" si="0"/>
        <v>0.45098039215686275</v>
      </c>
      <c r="T34" s="62"/>
      <c r="U34" s="62"/>
      <c r="V34" s="62"/>
      <c r="W34" s="62"/>
      <c r="X34" s="3"/>
      <c r="Y34" s="3"/>
      <c r="Z34" s="3"/>
      <c r="AA34" s="3"/>
    </row>
    <row r="35" spans="1:27" ht="82">
      <c r="A35" s="4" t="s">
        <v>7</v>
      </c>
      <c r="B35" s="3"/>
      <c r="C35" s="3"/>
      <c r="D35" s="3"/>
      <c r="E35" s="3"/>
      <c r="F35" s="3"/>
      <c r="G35" s="5"/>
      <c r="H35" s="3"/>
      <c r="I35" s="3"/>
      <c r="J35" s="3"/>
      <c r="K35" s="3"/>
      <c r="L35" s="3"/>
      <c r="M35" s="61" t="s">
        <v>7</v>
      </c>
      <c r="N35" s="62"/>
      <c r="O35" s="62"/>
      <c r="P35" s="62"/>
      <c r="Q35" s="62"/>
      <c r="R35" s="62"/>
      <c r="S35" s="63"/>
      <c r="T35" s="62"/>
      <c r="U35" s="62"/>
      <c r="V35" s="62"/>
      <c r="W35" s="62"/>
      <c r="X35" s="3"/>
      <c r="Y35" s="3"/>
      <c r="Z35" s="3"/>
      <c r="AA35" s="3"/>
    </row>
    <row r="36" spans="1:27" ht="82">
      <c r="A36" s="3"/>
      <c r="B36" s="3" t="s">
        <v>15</v>
      </c>
      <c r="C36" s="3"/>
      <c r="D36" s="3"/>
      <c r="E36" s="3">
        <v>42</v>
      </c>
      <c r="F36" s="3" t="s">
        <v>3</v>
      </c>
      <c r="G36" s="5">
        <f>E36/69</f>
        <v>0.60869565217391308</v>
      </c>
      <c r="H36" s="3"/>
      <c r="I36" s="3"/>
      <c r="J36" s="3"/>
      <c r="K36" s="3"/>
      <c r="L36" s="3"/>
      <c r="M36" s="62"/>
      <c r="N36" s="62" t="s">
        <v>15</v>
      </c>
      <c r="O36" s="62"/>
      <c r="P36" s="62"/>
      <c r="Q36" s="62">
        <v>26</v>
      </c>
      <c r="R36" s="62" t="s">
        <v>3</v>
      </c>
      <c r="S36" s="63">
        <f t="shared" si="0"/>
        <v>0.50980392156862742</v>
      </c>
      <c r="T36" s="62"/>
      <c r="U36" s="62"/>
      <c r="V36" s="62"/>
      <c r="W36" s="62"/>
      <c r="X36" s="3"/>
      <c r="Y36" s="3"/>
      <c r="Z36" s="3"/>
      <c r="AA36" s="3"/>
    </row>
    <row r="37" spans="1:27" ht="82">
      <c r="A37" s="3"/>
      <c r="B37" s="3" t="s">
        <v>16</v>
      </c>
      <c r="C37" s="3"/>
      <c r="D37" s="3"/>
      <c r="E37" s="3">
        <v>0</v>
      </c>
      <c r="F37" s="3" t="s">
        <v>3</v>
      </c>
      <c r="G37" s="5">
        <f>E37/69</f>
        <v>0</v>
      </c>
      <c r="H37" s="3"/>
      <c r="I37" s="3"/>
      <c r="J37" s="3"/>
      <c r="K37" s="3"/>
      <c r="L37" s="3"/>
      <c r="M37" s="62"/>
      <c r="N37" s="62" t="s">
        <v>16</v>
      </c>
      <c r="O37" s="62"/>
      <c r="P37" s="62"/>
      <c r="Q37" s="62">
        <v>1</v>
      </c>
      <c r="R37" s="62" t="s">
        <v>3</v>
      </c>
      <c r="S37" s="63">
        <f t="shared" si="0"/>
        <v>1.9607843137254902E-2</v>
      </c>
      <c r="T37" s="62"/>
      <c r="U37" s="62"/>
      <c r="V37" s="62"/>
      <c r="W37" s="62"/>
      <c r="X37" s="3"/>
      <c r="Y37" s="3"/>
      <c r="Z37" s="3"/>
      <c r="AA37" s="3"/>
    </row>
    <row r="38" spans="1:27" ht="82">
      <c r="A38" s="3"/>
      <c r="B38" s="3" t="s">
        <v>5</v>
      </c>
      <c r="C38" s="3"/>
      <c r="D38" s="3"/>
      <c r="E38" s="3">
        <v>2</v>
      </c>
      <c r="F38" s="3" t="s">
        <v>3</v>
      </c>
      <c r="G38" s="5">
        <f>E38/69</f>
        <v>2.8985507246376812E-2</v>
      </c>
      <c r="H38" s="3"/>
      <c r="I38" s="3"/>
      <c r="J38" s="3"/>
      <c r="K38" s="3"/>
      <c r="L38" s="3"/>
      <c r="M38" s="62"/>
      <c r="N38" s="62" t="s">
        <v>5</v>
      </c>
      <c r="O38" s="62"/>
      <c r="P38" s="62"/>
      <c r="Q38" s="62">
        <v>2</v>
      </c>
      <c r="R38" s="62" t="s">
        <v>3</v>
      </c>
      <c r="S38" s="63">
        <f t="shared" si="0"/>
        <v>3.9215686274509803E-2</v>
      </c>
      <c r="T38" s="62"/>
      <c r="U38" s="62"/>
      <c r="V38" s="62"/>
      <c r="W38" s="62"/>
      <c r="X38" s="3"/>
      <c r="Y38" s="3"/>
      <c r="Z38" s="3"/>
      <c r="AA38" s="3"/>
    </row>
    <row r="39" spans="1:27" ht="82">
      <c r="A39" s="3"/>
      <c r="B39" s="3" t="s">
        <v>6</v>
      </c>
      <c r="C39" s="3"/>
      <c r="D39" s="3"/>
      <c r="E39" s="3">
        <v>25</v>
      </c>
      <c r="F39" s="3" t="s">
        <v>3</v>
      </c>
      <c r="G39" s="5">
        <f>E39/69</f>
        <v>0.36231884057971014</v>
      </c>
      <c r="H39" s="3"/>
      <c r="I39" s="3"/>
      <c r="J39" s="3"/>
      <c r="K39" s="3"/>
      <c r="L39" s="3"/>
      <c r="M39" s="62"/>
      <c r="N39" s="62" t="s">
        <v>6</v>
      </c>
      <c r="O39" s="62"/>
      <c r="P39" s="62"/>
      <c r="Q39" s="62">
        <v>22</v>
      </c>
      <c r="R39" s="62" t="s">
        <v>3</v>
      </c>
      <c r="S39" s="63">
        <f t="shared" si="0"/>
        <v>0.43137254901960786</v>
      </c>
      <c r="T39" s="62"/>
      <c r="U39" s="62"/>
      <c r="V39" s="62"/>
      <c r="W39" s="62"/>
      <c r="X39" s="3"/>
      <c r="Y39" s="3"/>
      <c r="Z39" s="3"/>
      <c r="AA39" s="3"/>
    </row>
    <row r="40" spans="1:27" ht="82">
      <c r="A40" s="4" t="s">
        <v>17</v>
      </c>
      <c r="B40" s="3"/>
      <c r="C40" s="3"/>
      <c r="D40" s="3"/>
      <c r="E40" s="3"/>
      <c r="F40" s="3"/>
      <c r="G40" s="5"/>
      <c r="H40" s="3"/>
      <c r="I40" s="3"/>
      <c r="J40" s="3"/>
      <c r="K40" s="3"/>
      <c r="L40" s="3"/>
      <c r="M40" s="61" t="s">
        <v>17</v>
      </c>
      <c r="N40" s="62"/>
      <c r="O40" s="62"/>
      <c r="P40" s="62"/>
      <c r="Q40" s="62"/>
      <c r="R40" s="62"/>
      <c r="S40" s="63"/>
      <c r="T40" s="62"/>
      <c r="U40" s="62"/>
      <c r="V40" s="62"/>
      <c r="W40" s="62"/>
      <c r="X40" s="3"/>
      <c r="Y40" s="3"/>
      <c r="Z40" s="3"/>
      <c r="AA40" s="3"/>
    </row>
    <row r="41" spans="1:27" ht="82">
      <c r="A41" s="3"/>
      <c r="B41" s="3" t="s">
        <v>2</v>
      </c>
      <c r="C41" s="3"/>
      <c r="D41" s="3"/>
      <c r="E41" s="3">
        <v>39</v>
      </c>
      <c r="F41" s="3" t="s">
        <v>3</v>
      </c>
      <c r="G41" s="5">
        <f>E41/69</f>
        <v>0.56521739130434778</v>
      </c>
      <c r="H41" s="3"/>
      <c r="I41" s="3"/>
      <c r="J41" s="3"/>
      <c r="K41" s="3"/>
      <c r="L41" s="3"/>
      <c r="M41" s="62"/>
      <c r="N41" s="62" t="s">
        <v>2</v>
      </c>
      <c r="O41" s="62"/>
      <c r="P41" s="62"/>
      <c r="Q41" s="62">
        <v>21</v>
      </c>
      <c r="R41" s="62" t="s">
        <v>3</v>
      </c>
      <c r="S41" s="63">
        <f t="shared" si="0"/>
        <v>0.41176470588235292</v>
      </c>
      <c r="T41" s="62"/>
      <c r="U41" s="62"/>
      <c r="V41" s="62"/>
      <c r="W41" s="62"/>
      <c r="X41" s="3"/>
      <c r="Y41" s="3"/>
      <c r="Z41" s="3"/>
      <c r="AA41" s="3"/>
    </row>
    <row r="42" spans="1:27" ht="82">
      <c r="A42" s="3"/>
      <c r="B42" s="3" t="s">
        <v>4</v>
      </c>
      <c r="C42" s="3"/>
      <c r="D42" s="3"/>
      <c r="E42" s="3">
        <v>1</v>
      </c>
      <c r="F42" s="3" t="s">
        <v>3</v>
      </c>
      <c r="G42" s="5">
        <f>E42/69</f>
        <v>1.4492753623188406E-2</v>
      </c>
      <c r="H42" s="3"/>
      <c r="I42" s="3"/>
      <c r="J42" s="3"/>
      <c r="K42" s="3"/>
      <c r="L42" s="3"/>
      <c r="M42" s="62"/>
      <c r="N42" s="62" t="s">
        <v>4</v>
      </c>
      <c r="O42" s="62"/>
      <c r="P42" s="62"/>
      <c r="Q42" s="62">
        <v>0</v>
      </c>
      <c r="R42" s="62" t="s">
        <v>3</v>
      </c>
      <c r="S42" s="63">
        <f t="shared" si="0"/>
        <v>0</v>
      </c>
      <c r="T42" s="62"/>
      <c r="U42" s="62"/>
      <c r="V42" s="62"/>
      <c r="W42" s="62"/>
      <c r="X42" s="3"/>
      <c r="Y42" s="3"/>
      <c r="Z42" s="3"/>
      <c r="AA42" s="3"/>
    </row>
    <row r="43" spans="1:27" ht="82">
      <c r="A43" s="3"/>
      <c r="B43" s="3" t="s">
        <v>5</v>
      </c>
      <c r="C43" s="3"/>
      <c r="D43" s="3"/>
      <c r="E43" s="3">
        <v>4</v>
      </c>
      <c r="F43" s="3" t="s">
        <v>3</v>
      </c>
      <c r="G43" s="5">
        <f>E43/69</f>
        <v>5.7971014492753624E-2</v>
      </c>
      <c r="H43" s="3"/>
      <c r="I43" s="3"/>
      <c r="J43" s="3"/>
      <c r="K43" s="3"/>
      <c r="L43" s="3"/>
      <c r="M43" s="62"/>
      <c r="N43" s="62" t="s">
        <v>5</v>
      </c>
      <c r="O43" s="62"/>
      <c r="P43" s="62"/>
      <c r="Q43" s="62">
        <v>6</v>
      </c>
      <c r="R43" s="62" t="s">
        <v>3</v>
      </c>
      <c r="S43" s="63">
        <f t="shared" si="0"/>
        <v>0.11764705882352941</v>
      </c>
      <c r="T43" s="62"/>
      <c r="U43" s="62"/>
      <c r="V43" s="62"/>
      <c r="W43" s="62"/>
      <c r="X43" s="3"/>
      <c r="Y43" s="3"/>
      <c r="Z43" s="3"/>
      <c r="AA43" s="3"/>
    </row>
    <row r="44" spans="1:27" ht="82">
      <c r="A44" s="3"/>
      <c r="B44" s="3" t="s">
        <v>6</v>
      </c>
      <c r="C44" s="3"/>
      <c r="D44" s="3"/>
      <c r="E44" s="3">
        <v>25</v>
      </c>
      <c r="F44" s="3" t="s">
        <v>3</v>
      </c>
      <c r="G44" s="5">
        <f>E44/69</f>
        <v>0.36231884057971014</v>
      </c>
      <c r="H44" s="3"/>
      <c r="I44" s="3"/>
      <c r="J44" s="3"/>
      <c r="K44" s="3"/>
      <c r="L44" s="3"/>
      <c r="M44" s="62"/>
      <c r="N44" s="62" t="s">
        <v>6</v>
      </c>
      <c r="O44" s="62"/>
      <c r="P44" s="62"/>
      <c r="Q44" s="62">
        <v>24</v>
      </c>
      <c r="R44" s="62" t="s">
        <v>3</v>
      </c>
      <c r="S44" s="63">
        <f t="shared" si="0"/>
        <v>0.47058823529411764</v>
      </c>
      <c r="T44" s="62"/>
      <c r="U44" s="62"/>
      <c r="V44" s="62"/>
      <c r="W44" s="62"/>
      <c r="X44" s="3"/>
      <c r="Y44" s="3"/>
      <c r="Z44" s="3"/>
      <c r="AA44" s="3"/>
    </row>
    <row r="45" spans="1:27" ht="82">
      <c r="A45" s="3" t="s">
        <v>18</v>
      </c>
      <c r="B45" s="3"/>
      <c r="C45" s="3"/>
      <c r="D45" s="3"/>
      <c r="E45" s="3"/>
      <c r="F45" s="3"/>
      <c r="G45" s="5"/>
      <c r="H45" s="3"/>
      <c r="I45" s="3"/>
      <c r="J45" s="3"/>
      <c r="K45" s="3"/>
      <c r="L45" s="3"/>
      <c r="M45" s="62" t="s">
        <v>18</v>
      </c>
      <c r="N45" s="62"/>
      <c r="O45" s="62"/>
      <c r="P45" s="62"/>
      <c r="Q45" s="62"/>
      <c r="R45" s="62"/>
      <c r="S45" s="63"/>
      <c r="T45" s="62"/>
      <c r="U45" s="62"/>
      <c r="V45" s="62"/>
      <c r="W45" s="62"/>
      <c r="X45" s="3"/>
      <c r="Y45" s="3"/>
      <c r="Z45" s="3"/>
      <c r="AA45" s="3"/>
    </row>
    <row r="46" spans="1:27" ht="82">
      <c r="A46" s="4" t="s">
        <v>1</v>
      </c>
      <c r="B46" s="3"/>
      <c r="C46" s="3"/>
      <c r="D46" s="3"/>
      <c r="E46" s="3"/>
      <c r="F46" s="3"/>
      <c r="G46" s="5"/>
      <c r="H46" s="3"/>
      <c r="I46" s="3"/>
      <c r="J46" s="3"/>
      <c r="K46" s="3"/>
      <c r="L46" s="3"/>
      <c r="M46" s="61" t="s">
        <v>1</v>
      </c>
      <c r="N46" s="62"/>
      <c r="O46" s="62"/>
      <c r="P46" s="62"/>
      <c r="Q46" s="62"/>
      <c r="R46" s="62"/>
      <c r="S46" s="63"/>
      <c r="T46" s="62"/>
      <c r="U46" s="62"/>
      <c r="V46" s="62"/>
      <c r="W46" s="62"/>
      <c r="X46" s="3"/>
      <c r="Y46" s="3"/>
      <c r="Z46" s="3"/>
      <c r="AA46" s="3"/>
    </row>
    <row r="47" spans="1:27" ht="82">
      <c r="A47" s="3"/>
      <c r="B47" s="3" t="s">
        <v>9</v>
      </c>
      <c r="C47" s="3"/>
      <c r="D47" s="3"/>
      <c r="E47" s="3">
        <v>51</v>
      </c>
      <c r="F47" s="3" t="s">
        <v>3</v>
      </c>
      <c r="G47" s="5">
        <f>E47/69</f>
        <v>0.73913043478260865</v>
      </c>
      <c r="H47" s="3"/>
      <c r="I47" s="3"/>
      <c r="J47" s="3"/>
      <c r="K47" s="3"/>
      <c r="L47" s="3"/>
      <c r="M47" s="62"/>
      <c r="N47" s="62" t="s">
        <v>9</v>
      </c>
      <c r="O47" s="62"/>
      <c r="P47" s="62"/>
      <c r="Q47" s="62">
        <v>34</v>
      </c>
      <c r="R47" s="62" t="s">
        <v>3</v>
      </c>
      <c r="S47" s="63">
        <f t="shared" si="0"/>
        <v>0.66666666666666663</v>
      </c>
      <c r="T47" s="62"/>
      <c r="U47" s="62"/>
      <c r="V47" s="62"/>
      <c r="W47" s="62"/>
      <c r="X47" s="3"/>
      <c r="Y47" s="3"/>
      <c r="Z47" s="3"/>
      <c r="AA47" s="3"/>
    </row>
    <row r="48" spans="1:27" ht="82">
      <c r="A48" s="3"/>
      <c r="B48" s="3" t="s">
        <v>10</v>
      </c>
      <c r="C48" s="3"/>
      <c r="D48" s="3"/>
      <c r="E48" s="3">
        <v>2</v>
      </c>
      <c r="F48" s="3" t="s">
        <v>3</v>
      </c>
      <c r="G48" s="5">
        <f>E48/69</f>
        <v>2.8985507246376812E-2</v>
      </c>
      <c r="H48" s="3"/>
      <c r="I48" s="3"/>
      <c r="J48" s="3"/>
      <c r="K48" s="3"/>
      <c r="L48" s="3"/>
      <c r="M48" s="62"/>
      <c r="N48" s="62" t="s">
        <v>10</v>
      </c>
      <c r="O48" s="62"/>
      <c r="P48" s="62"/>
      <c r="Q48" s="62">
        <v>0</v>
      </c>
      <c r="R48" s="62" t="s">
        <v>3</v>
      </c>
      <c r="S48" s="63">
        <f t="shared" si="0"/>
        <v>0</v>
      </c>
      <c r="T48" s="62"/>
      <c r="U48" s="62"/>
      <c r="V48" s="62"/>
      <c r="W48" s="62"/>
      <c r="X48" s="3"/>
      <c r="Y48" s="3"/>
      <c r="Z48" s="3"/>
      <c r="AA48" s="3"/>
    </row>
    <row r="49" spans="1:27" ht="82">
      <c r="A49" s="3"/>
      <c r="B49" s="3" t="s">
        <v>5</v>
      </c>
      <c r="C49" s="3"/>
      <c r="D49" s="3"/>
      <c r="E49" s="3">
        <v>6</v>
      </c>
      <c r="F49" s="3" t="s">
        <v>3</v>
      </c>
      <c r="G49" s="5">
        <f>E49/69</f>
        <v>8.6956521739130432E-2</v>
      </c>
      <c r="H49" s="3"/>
      <c r="I49" s="3"/>
      <c r="J49" s="3"/>
      <c r="K49" s="3"/>
      <c r="L49" s="3"/>
      <c r="M49" s="62"/>
      <c r="N49" s="62" t="s">
        <v>5</v>
      </c>
      <c r="O49" s="62"/>
      <c r="P49" s="62"/>
      <c r="Q49" s="62">
        <v>7</v>
      </c>
      <c r="R49" s="62" t="s">
        <v>3</v>
      </c>
      <c r="S49" s="63">
        <f t="shared" si="0"/>
        <v>0.13725490196078433</v>
      </c>
      <c r="T49" s="62"/>
      <c r="U49" s="62"/>
      <c r="V49" s="62"/>
      <c r="W49" s="62"/>
      <c r="X49" s="3"/>
      <c r="Y49" s="3"/>
      <c r="Z49" s="3"/>
      <c r="AA49" s="3"/>
    </row>
    <row r="50" spans="1:27" ht="82">
      <c r="A50" s="3"/>
      <c r="B50" s="3" t="s">
        <v>6</v>
      </c>
      <c r="C50" s="3"/>
      <c r="D50" s="3"/>
      <c r="E50" s="3">
        <v>10</v>
      </c>
      <c r="F50" s="3" t="s">
        <v>3</v>
      </c>
      <c r="G50" s="5">
        <f>E50/69</f>
        <v>0.14492753623188406</v>
      </c>
      <c r="H50" s="3"/>
      <c r="I50" s="3"/>
      <c r="J50" s="3"/>
      <c r="K50" s="3"/>
      <c r="L50" s="3"/>
      <c r="M50" s="62"/>
      <c r="N50" s="62" t="s">
        <v>6</v>
      </c>
      <c r="O50" s="62"/>
      <c r="P50" s="62"/>
      <c r="Q50" s="62">
        <v>10</v>
      </c>
      <c r="R50" s="62" t="s">
        <v>3</v>
      </c>
      <c r="S50" s="63">
        <f t="shared" si="0"/>
        <v>0.19607843137254902</v>
      </c>
      <c r="T50" s="62"/>
      <c r="U50" s="62"/>
      <c r="V50" s="62"/>
      <c r="W50" s="62"/>
      <c r="X50" s="3"/>
      <c r="Y50" s="3"/>
      <c r="Z50" s="3"/>
      <c r="AA50" s="3"/>
    </row>
    <row r="51" spans="1:27" ht="82">
      <c r="A51" s="4" t="s">
        <v>7</v>
      </c>
      <c r="B51" s="3"/>
      <c r="C51" s="3"/>
      <c r="D51" s="3"/>
      <c r="E51" s="3"/>
      <c r="F51" s="3"/>
      <c r="G51" s="5"/>
      <c r="H51" s="3"/>
      <c r="I51" s="3"/>
      <c r="J51" s="3"/>
      <c r="K51" s="3"/>
      <c r="L51" s="3"/>
      <c r="M51" s="61" t="s">
        <v>7</v>
      </c>
      <c r="N51" s="62"/>
      <c r="O51" s="62"/>
      <c r="P51" s="62"/>
      <c r="Q51" s="62"/>
      <c r="R51" s="62"/>
      <c r="S51" s="63"/>
      <c r="T51" s="62"/>
      <c r="U51" s="62"/>
      <c r="V51" s="62"/>
      <c r="W51" s="62"/>
      <c r="X51" s="3"/>
      <c r="Y51" s="3"/>
      <c r="Z51" s="3"/>
      <c r="AA51" s="3"/>
    </row>
    <row r="52" spans="1:27" ht="82">
      <c r="A52" s="3"/>
      <c r="B52" s="3" t="s">
        <v>2</v>
      </c>
      <c r="C52" s="3"/>
      <c r="D52" s="3"/>
      <c r="E52" s="3">
        <v>56</v>
      </c>
      <c r="F52" s="3" t="s">
        <v>3</v>
      </c>
      <c r="G52" s="5">
        <f>E52/69</f>
        <v>0.81159420289855078</v>
      </c>
      <c r="H52" s="3"/>
      <c r="I52" s="3"/>
      <c r="J52" s="3"/>
      <c r="K52" s="3"/>
      <c r="L52" s="3"/>
      <c r="M52" s="62"/>
      <c r="N52" s="62" t="s">
        <v>2</v>
      </c>
      <c r="O52" s="62"/>
      <c r="P52" s="62"/>
      <c r="Q52" s="62">
        <v>36</v>
      </c>
      <c r="R52" s="62" t="s">
        <v>3</v>
      </c>
      <c r="S52" s="63">
        <f t="shared" si="0"/>
        <v>0.70588235294117652</v>
      </c>
      <c r="T52" s="62"/>
      <c r="U52" s="62"/>
      <c r="V52" s="62"/>
      <c r="W52" s="62"/>
      <c r="X52" s="3"/>
      <c r="Y52" s="3"/>
      <c r="Z52" s="3"/>
      <c r="AA52" s="3"/>
    </row>
    <row r="53" spans="1:27" ht="82">
      <c r="A53" s="3"/>
      <c r="B53" s="3" t="s">
        <v>4</v>
      </c>
      <c r="C53" s="3"/>
      <c r="D53" s="3"/>
      <c r="E53" s="3">
        <v>1</v>
      </c>
      <c r="F53" s="3" t="s">
        <v>3</v>
      </c>
      <c r="G53" s="5">
        <f>E53/69</f>
        <v>1.4492753623188406E-2</v>
      </c>
      <c r="H53" s="3"/>
      <c r="I53" s="3"/>
      <c r="J53" s="3"/>
      <c r="K53" s="3"/>
      <c r="L53" s="3"/>
      <c r="M53" s="62"/>
      <c r="N53" s="62" t="s">
        <v>4</v>
      </c>
      <c r="O53" s="62"/>
      <c r="P53" s="62"/>
      <c r="Q53" s="62">
        <v>0</v>
      </c>
      <c r="R53" s="62" t="s">
        <v>3</v>
      </c>
      <c r="S53" s="63">
        <f t="shared" si="0"/>
        <v>0</v>
      </c>
      <c r="T53" s="62"/>
      <c r="U53" s="62"/>
      <c r="V53" s="62"/>
      <c r="W53" s="62"/>
      <c r="X53" s="3"/>
      <c r="Y53" s="3"/>
      <c r="Z53" s="3"/>
      <c r="AA53" s="3"/>
    </row>
    <row r="54" spans="1:27" ht="82">
      <c r="A54" s="3"/>
      <c r="B54" s="3" t="s">
        <v>5</v>
      </c>
      <c r="C54" s="3"/>
      <c r="D54" s="3"/>
      <c r="E54" s="3">
        <v>0</v>
      </c>
      <c r="F54" s="3" t="s">
        <v>3</v>
      </c>
      <c r="G54" s="5">
        <f>E54/69</f>
        <v>0</v>
      </c>
      <c r="H54" s="3"/>
      <c r="I54" s="3"/>
      <c r="J54" s="3"/>
      <c r="K54" s="3"/>
      <c r="L54" s="3"/>
      <c r="M54" s="62"/>
      <c r="N54" s="62" t="s">
        <v>5</v>
      </c>
      <c r="O54" s="62"/>
      <c r="P54" s="62"/>
      <c r="Q54" s="62">
        <v>2</v>
      </c>
      <c r="R54" s="62" t="s">
        <v>3</v>
      </c>
      <c r="S54" s="63">
        <f t="shared" si="0"/>
        <v>3.9215686274509803E-2</v>
      </c>
      <c r="T54" s="62"/>
      <c r="U54" s="62"/>
      <c r="V54" s="62"/>
      <c r="W54" s="62"/>
      <c r="X54" s="3"/>
      <c r="Y54" s="3"/>
      <c r="Z54" s="3"/>
      <c r="AA54" s="3"/>
    </row>
    <row r="55" spans="1:27" ht="82">
      <c r="A55" s="3"/>
      <c r="B55" s="3" t="s">
        <v>6</v>
      </c>
      <c r="C55" s="3"/>
      <c r="D55" s="3"/>
      <c r="E55" s="3">
        <v>11</v>
      </c>
      <c r="F55" s="3" t="s">
        <v>3</v>
      </c>
      <c r="G55" s="5">
        <f>E55/69</f>
        <v>0.15942028985507245</v>
      </c>
      <c r="H55" s="3"/>
      <c r="I55" s="3"/>
      <c r="J55" s="3"/>
      <c r="K55" s="3"/>
      <c r="L55" s="3"/>
      <c r="M55" s="62"/>
      <c r="N55" s="62" t="s">
        <v>6</v>
      </c>
      <c r="O55" s="62"/>
      <c r="P55" s="62"/>
      <c r="Q55" s="62">
        <v>13</v>
      </c>
      <c r="R55" s="62" t="s">
        <v>3</v>
      </c>
      <c r="S55" s="63">
        <f t="shared" si="0"/>
        <v>0.25490196078431371</v>
      </c>
      <c r="T55" s="62"/>
      <c r="U55" s="62"/>
      <c r="V55" s="62"/>
      <c r="W55" s="62"/>
      <c r="X55" s="3"/>
      <c r="Y55" s="3"/>
      <c r="Z55" s="3"/>
      <c r="AA55" s="3"/>
    </row>
    <row r="56" spans="1:27" ht="82">
      <c r="A56" s="4" t="s">
        <v>17</v>
      </c>
      <c r="B56" s="3"/>
      <c r="C56" s="3"/>
      <c r="D56" s="3"/>
      <c r="E56" s="3"/>
      <c r="F56" s="3"/>
      <c r="G56" s="5"/>
      <c r="H56" s="3"/>
      <c r="I56" s="3"/>
      <c r="J56" s="3"/>
      <c r="K56" s="3"/>
      <c r="L56" s="3"/>
      <c r="M56" s="61" t="s">
        <v>17</v>
      </c>
      <c r="N56" s="62"/>
      <c r="O56" s="62"/>
      <c r="P56" s="62"/>
      <c r="Q56" s="62"/>
      <c r="R56" s="62"/>
      <c r="S56" s="63"/>
      <c r="T56" s="62"/>
      <c r="U56" s="62"/>
      <c r="V56" s="62"/>
      <c r="W56" s="62"/>
      <c r="X56" s="3"/>
      <c r="Y56" s="3"/>
      <c r="Z56" s="3"/>
      <c r="AA56" s="3"/>
    </row>
    <row r="57" spans="1:27" ht="82">
      <c r="A57" s="3"/>
      <c r="B57" s="3" t="s">
        <v>2</v>
      </c>
      <c r="C57" s="3"/>
      <c r="D57" s="3"/>
      <c r="E57" s="3">
        <v>44</v>
      </c>
      <c r="F57" s="3" t="s">
        <v>3</v>
      </c>
      <c r="G57" s="5">
        <f>E57/51</f>
        <v>0.86274509803921573</v>
      </c>
      <c r="H57" s="3"/>
      <c r="I57" s="3"/>
      <c r="J57" s="3"/>
      <c r="K57" s="3"/>
      <c r="L57" s="3"/>
      <c r="M57" s="62"/>
      <c r="N57" s="62" t="s">
        <v>2</v>
      </c>
      <c r="O57" s="62"/>
      <c r="P57" s="62"/>
      <c r="Q57" s="62">
        <v>29</v>
      </c>
      <c r="R57" s="62" t="s">
        <v>3</v>
      </c>
      <c r="S57" s="63">
        <f t="shared" si="0"/>
        <v>0.56862745098039214</v>
      </c>
      <c r="T57" s="62"/>
      <c r="U57" s="62"/>
      <c r="V57" s="62"/>
      <c r="W57" s="62"/>
      <c r="X57" s="3"/>
      <c r="Y57" s="3"/>
      <c r="Z57" s="3"/>
      <c r="AA57" s="3"/>
    </row>
    <row r="58" spans="1:27" ht="82">
      <c r="A58" s="3"/>
      <c r="B58" s="3" t="s">
        <v>4</v>
      </c>
      <c r="C58" s="3"/>
      <c r="D58" s="3"/>
      <c r="E58" s="3">
        <v>1</v>
      </c>
      <c r="F58" s="3" t="s">
        <v>3</v>
      </c>
      <c r="G58" s="5">
        <f>E58/51</f>
        <v>1.9607843137254902E-2</v>
      </c>
      <c r="H58" s="3"/>
      <c r="I58" s="3"/>
      <c r="J58" s="3"/>
      <c r="K58" s="3"/>
      <c r="L58" s="3"/>
      <c r="M58" s="62"/>
      <c r="N58" s="62" t="s">
        <v>4</v>
      </c>
      <c r="O58" s="62"/>
      <c r="P58" s="62"/>
      <c r="Q58" s="62">
        <v>1</v>
      </c>
      <c r="R58" s="62" t="s">
        <v>3</v>
      </c>
      <c r="S58" s="63">
        <f t="shared" si="0"/>
        <v>1.9607843137254902E-2</v>
      </c>
      <c r="T58" s="62"/>
      <c r="U58" s="62"/>
      <c r="V58" s="62"/>
      <c r="W58" s="62"/>
      <c r="X58" s="3"/>
      <c r="Y58" s="3"/>
      <c r="Z58" s="3"/>
      <c r="AA58" s="3"/>
    </row>
    <row r="59" spans="1:27" ht="82">
      <c r="A59" s="3"/>
      <c r="B59" s="3" t="s">
        <v>5</v>
      </c>
      <c r="C59" s="3"/>
      <c r="D59" s="3"/>
      <c r="E59" s="3">
        <v>4</v>
      </c>
      <c r="F59" s="3" t="s">
        <v>3</v>
      </c>
      <c r="G59" s="5">
        <f>E59/51</f>
        <v>7.8431372549019607E-2</v>
      </c>
      <c r="H59" s="3"/>
      <c r="I59" s="3"/>
      <c r="J59" s="3"/>
      <c r="K59" s="3"/>
      <c r="L59" s="3"/>
      <c r="M59" s="62"/>
      <c r="N59" s="62" t="s">
        <v>5</v>
      </c>
      <c r="O59" s="62"/>
      <c r="P59" s="62"/>
      <c r="Q59" s="62">
        <v>4</v>
      </c>
      <c r="R59" s="62" t="s">
        <v>3</v>
      </c>
      <c r="S59" s="63">
        <f t="shared" si="0"/>
        <v>7.8431372549019607E-2</v>
      </c>
      <c r="T59" s="62"/>
      <c r="U59" s="62"/>
      <c r="V59" s="62"/>
      <c r="W59" s="62"/>
      <c r="X59" s="3"/>
      <c r="Y59" s="3"/>
      <c r="Z59" s="3"/>
      <c r="AA59" s="3"/>
    </row>
    <row r="60" spans="1:27" ht="82">
      <c r="A60" s="3"/>
      <c r="B60" s="3" t="s">
        <v>6</v>
      </c>
      <c r="C60" s="3"/>
      <c r="D60" s="3"/>
      <c r="E60" s="3">
        <v>20</v>
      </c>
      <c r="F60" s="3" t="s">
        <v>3</v>
      </c>
      <c r="G60" s="5">
        <f>E60/51</f>
        <v>0.39215686274509803</v>
      </c>
      <c r="H60" s="3"/>
      <c r="I60" s="3"/>
      <c r="J60" s="3"/>
      <c r="K60" s="3"/>
      <c r="L60" s="3"/>
      <c r="M60" s="62"/>
      <c r="N60" s="62" t="s">
        <v>6</v>
      </c>
      <c r="O60" s="62"/>
      <c r="P60" s="62"/>
      <c r="Q60" s="62">
        <v>17</v>
      </c>
      <c r="R60" s="62" t="s">
        <v>3</v>
      </c>
      <c r="S60" s="63">
        <f t="shared" si="0"/>
        <v>0.33333333333333331</v>
      </c>
      <c r="T60" s="62"/>
      <c r="U60" s="62"/>
      <c r="V60" s="62"/>
      <c r="W60" s="62"/>
      <c r="X60" s="3"/>
      <c r="Y60" s="3"/>
      <c r="Z60" s="3"/>
      <c r="AA60" s="3"/>
    </row>
    <row r="61" spans="1:27" ht="82">
      <c r="A61" s="3" t="s">
        <v>19</v>
      </c>
      <c r="B61" s="3"/>
      <c r="C61" s="3"/>
      <c r="D61" s="3"/>
      <c r="E61" s="3"/>
      <c r="F61" s="3"/>
      <c r="G61" s="5"/>
      <c r="H61" s="3"/>
      <c r="I61" s="3"/>
      <c r="J61" s="3"/>
      <c r="K61" s="3"/>
      <c r="L61" s="3"/>
      <c r="M61" s="62" t="s">
        <v>19</v>
      </c>
      <c r="N61" s="62"/>
      <c r="O61" s="62"/>
      <c r="P61" s="62"/>
      <c r="Q61" s="62"/>
      <c r="R61" s="62"/>
      <c r="S61" s="63"/>
      <c r="T61" s="62"/>
      <c r="U61" s="62"/>
      <c r="V61" s="62"/>
      <c r="W61" s="62"/>
      <c r="X61" s="3"/>
      <c r="Y61" s="3"/>
      <c r="Z61" s="3"/>
      <c r="AA61" s="3"/>
    </row>
    <row r="62" spans="1:27" ht="82">
      <c r="A62" s="3"/>
      <c r="B62" s="3" t="s">
        <v>20</v>
      </c>
      <c r="C62" s="3"/>
      <c r="D62" s="3"/>
      <c r="E62" s="3">
        <v>69</v>
      </c>
      <c r="F62" s="3" t="s">
        <v>3</v>
      </c>
      <c r="G62" s="5">
        <f>E62/69</f>
        <v>1</v>
      </c>
      <c r="H62" s="3"/>
      <c r="I62" s="3"/>
      <c r="J62" s="3"/>
      <c r="K62" s="3"/>
      <c r="L62" s="3"/>
      <c r="M62" s="62"/>
      <c r="N62" s="62" t="s">
        <v>20</v>
      </c>
      <c r="O62" s="62"/>
      <c r="P62" s="62"/>
      <c r="Q62" s="62">
        <v>50</v>
      </c>
      <c r="R62" s="62" t="s">
        <v>3</v>
      </c>
      <c r="S62" s="63">
        <f t="shared" si="0"/>
        <v>0.98039215686274506</v>
      </c>
      <c r="T62" s="62"/>
      <c r="U62" s="62"/>
      <c r="V62" s="62"/>
      <c r="W62" s="62"/>
      <c r="X62" s="3"/>
      <c r="Y62" s="3"/>
      <c r="Z62" s="3"/>
      <c r="AA62" s="3"/>
    </row>
    <row r="63" spans="1:27" ht="82">
      <c r="A63" s="3"/>
      <c r="B63" s="3" t="s">
        <v>21</v>
      </c>
      <c r="C63" s="3"/>
      <c r="D63" s="3"/>
      <c r="E63" s="3">
        <v>0</v>
      </c>
      <c r="F63" s="3" t="s">
        <v>3</v>
      </c>
      <c r="G63" s="5">
        <f>E63/69</f>
        <v>0</v>
      </c>
      <c r="H63" s="3"/>
      <c r="I63" s="3"/>
      <c r="J63" s="3"/>
      <c r="K63" s="3"/>
      <c r="L63" s="3"/>
      <c r="M63" s="62"/>
      <c r="N63" s="62" t="s">
        <v>21</v>
      </c>
      <c r="O63" s="62"/>
      <c r="P63" s="62"/>
      <c r="Q63" s="62">
        <v>1</v>
      </c>
      <c r="R63" s="62" t="s">
        <v>3</v>
      </c>
      <c r="S63" s="63">
        <f t="shared" si="0"/>
        <v>1.9607843137254902E-2</v>
      </c>
      <c r="T63" s="62"/>
      <c r="U63" s="62"/>
      <c r="V63" s="62"/>
      <c r="W63" s="62"/>
      <c r="X63" s="3"/>
      <c r="Y63" s="3"/>
      <c r="Z63" s="3"/>
      <c r="AA63" s="3"/>
    </row>
    <row r="64" spans="1:27" ht="82">
      <c r="A64" s="3"/>
      <c r="B64" s="3" t="s">
        <v>6</v>
      </c>
      <c r="C64" s="3"/>
      <c r="D64" s="3"/>
      <c r="E64" s="3">
        <v>0</v>
      </c>
      <c r="F64" s="3" t="s">
        <v>3</v>
      </c>
      <c r="G64" s="5">
        <f>E64/69</f>
        <v>0</v>
      </c>
      <c r="H64" s="3"/>
      <c r="I64" s="3"/>
      <c r="J64" s="3"/>
      <c r="K64" s="3"/>
      <c r="L64" s="3"/>
      <c r="M64" s="62"/>
      <c r="N64" s="62" t="s">
        <v>6</v>
      </c>
      <c r="O64" s="62"/>
      <c r="P64" s="62"/>
      <c r="Q64" s="62">
        <v>0</v>
      </c>
      <c r="R64" s="62" t="s">
        <v>3</v>
      </c>
      <c r="S64" s="63">
        <f t="shared" si="0"/>
        <v>0</v>
      </c>
      <c r="T64" s="62"/>
      <c r="U64" s="62"/>
      <c r="V64" s="62"/>
      <c r="W64" s="62"/>
      <c r="X64" s="3"/>
      <c r="Y64" s="3"/>
      <c r="Z64" s="3"/>
      <c r="AA64" s="3"/>
    </row>
    <row r="65" spans="1:27" ht="82">
      <c r="A65" s="3" t="s">
        <v>22</v>
      </c>
      <c r="B65" s="3" t="s">
        <v>51</v>
      </c>
      <c r="C65" s="3"/>
      <c r="D65" s="3"/>
      <c r="E65" s="3"/>
      <c r="F65" s="3"/>
      <c r="G65" s="5"/>
      <c r="H65" s="3"/>
      <c r="I65" s="3"/>
      <c r="J65" s="3"/>
      <c r="K65" s="3"/>
      <c r="L65" s="3"/>
      <c r="M65" s="62" t="s">
        <v>22</v>
      </c>
      <c r="N65" s="62" t="s">
        <v>77</v>
      </c>
      <c r="O65" s="62"/>
      <c r="P65" s="62"/>
      <c r="Q65" s="62"/>
      <c r="R65" s="62"/>
      <c r="S65" s="63"/>
      <c r="T65" s="62"/>
      <c r="U65" s="62"/>
      <c r="V65" s="62"/>
      <c r="W65" s="62"/>
      <c r="X65" s="3"/>
      <c r="Y65" s="3"/>
      <c r="Z65" s="3"/>
      <c r="AA65" s="3"/>
    </row>
    <row r="66" spans="1:27" ht="82">
      <c r="A66" s="3"/>
      <c r="B66" s="3" t="s">
        <v>23</v>
      </c>
      <c r="C66" s="3"/>
      <c r="D66" s="3"/>
      <c r="E66" s="3">
        <v>59</v>
      </c>
      <c r="F66" s="3" t="s">
        <v>3</v>
      </c>
      <c r="G66" s="5">
        <f t="shared" ref="G66:G72" si="1">E66/51</f>
        <v>1.1568627450980393</v>
      </c>
      <c r="H66" s="3"/>
      <c r="I66" s="3"/>
      <c r="J66" s="3"/>
      <c r="K66" s="3"/>
      <c r="L66" s="3"/>
      <c r="M66" s="62"/>
      <c r="N66" s="62" t="s">
        <v>23</v>
      </c>
      <c r="O66" s="62"/>
      <c r="P66" s="62"/>
      <c r="Q66" s="62">
        <v>45</v>
      </c>
      <c r="R66" s="62" t="s">
        <v>3</v>
      </c>
      <c r="S66" s="63">
        <f t="shared" ref="S66:S72" si="2">Q66/51</f>
        <v>0.88235294117647056</v>
      </c>
      <c r="T66" s="62"/>
      <c r="U66" s="62"/>
      <c r="V66" s="62"/>
      <c r="W66" s="62"/>
      <c r="X66" s="3"/>
      <c r="Y66" s="3"/>
      <c r="Z66" s="3"/>
      <c r="AA66" s="3"/>
    </row>
    <row r="67" spans="1:27" ht="82">
      <c r="A67" s="3"/>
      <c r="B67" s="3" t="s">
        <v>24</v>
      </c>
      <c r="C67" s="3"/>
      <c r="D67" s="3"/>
      <c r="E67" s="3">
        <v>53</v>
      </c>
      <c r="F67" s="3" t="s">
        <v>3</v>
      </c>
      <c r="G67" s="5">
        <f t="shared" si="1"/>
        <v>1.0392156862745099</v>
      </c>
      <c r="H67" s="3"/>
      <c r="I67" s="3"/>
      <c r="J67" s="3"/>
      <c r="K67" s="3"/>
      <c r="L67" s="3"/>
      <c r="M67" s="62"/>
      <c r="N67" s="62" t="s">
        <v>24</v>
      </c>
      <c r="O67" s="62"/>
      <c r="P67" s="62"/>
      <c r="Q67" s="62">
        <v>25</v>
      </c>
      <c r="R67" s="62" t="s">
        <v>3</v>
      </c>
      <c r="S67" s="63">
        <f t="shared" si="2"/>
        <v>0.49019607843137253</v>
      </c>
      <c r="T67" s="62"/>
      <c r="U67" s="62"/>
      <c r="V67" s="62"/>
      <c r="W67" s="62"/>
      <c r="X67" s="3"/>
      <c r="Y67" s="3"/>
      <c r="Z67" s="3"/>
      <c r="AA67" s="3"/>
    </row>
    <row r="68" spans="1:27" ht="82">
      <c r="A68" s="3"/>
      <c r="B68" s="3" t="s">
        <v>25</v>
      </c>
      <c r="C68" s="3"/>
      <c r="D68" s="3"/>
      <c r="E68" s="3">
        <v>18</v>
      </c>
      <c r="F68" s="3" t="s">
        <v>3</v>
      </c>
      <c r="G68" s="5">
        <f t="shared" si="1"/>
        <v>0.35294117647058826</v>
      </c>
      <c r="H68" s="3"/>
      <c r="I68" s="3"/>
      <c r="J68" s="3"/>
      <c r="K68" s="3"/>
      <c r="L68" s="3"/>
      <c r="M68" s="62"/>
      <c r="N68" s="62" t="s">
        <v>25</v>
      </c>
      <c r="O68" s="62"/>
      <c r="P68" s="62"/>
      <c r="Q68" s="62">
        <v>13</v>
      </c>
      <c r="R68" s="62" t="s">
        <v>3</v>
      </c>
      <c r="S68" s="63">
        <f t="shared" si="2"/>
        <v>0.25490196078431371</v>
      </c>
      <c r="T68" s="62"/>
      <c r="U68" s="62"/>
      <c r="V68" s="62"/>
      <c r="W68" s="62"/>
      <c r="X68" s="3"/>
      <c r="Y68" s="3"/>
      <c r="Z68" s="3"/>
      <c r="AA68" s="3"/>
    </row>
    <row r="69" spans="1:27" ht="82">
      <c r="A69" s="3"/>
      <c r="B69" s="3" t="s">
        <v>26</v>
      </c>
      <c r="C69" s="3"/>
      <c r="D69" s="3"/>
      <c r="E69" s="3">
        <v>1</v>
      </c>
      <c r="F69" s="3" t="s">
        <v>3</v>
      </c>
      <c r="G69" s="5">
        <f t="shared" si="1"/>
        <v>1.9607843137254902E-2</v>
      </c>
      <c r="H69" s="3"/>
      <c r="I69" s="3"/>
      <c r="J69" s="3"/>
      <c r="K69" s="3"/>
      <c r="L69" s="3"/>
      <c r="M69" s="62"/>
      <c r="N69" s="62" t="s">
        <v>26</v>
      </c>
      <c r="O69" s="62"/>
      <c r="P69" s="62"/>
      <c r="Q69" s="62">
        <v>0</v>
      </c>
      <c r="R69" s="62" t="s">
        <v>3</v>
      </c>
      <c r="S69" s="63">
        <f t="shared" si="2"/>
        <v>0</v>
      </c>
      <c r="T69" s="62"/>
      <c r="U69" s="62"/>
      <c r="V69" s="62"/>
      <c r="W69" s="62"/>
      <c r="X69" s="3"/>
      <c r="Y69" s="3"/>
      <c r="Z69" s="3"/>
      <c r="AA69" s="3"/>
    </row>
    <row r="70" spans="1:27" ht="82">
      <c r="A70" s="3"/>
      <c r="B70" s="3" t="s">
        <v>27</v>
      </c>
      <c r="C70" s="3"/>
      <c r="D70" s="3"/>
      <c r="E70" s="3">
        <v>0</v>
      </c>
      <c r="F70" s="3" t="s">
        <v>3</v>
      </c>
      <c r="G70" s="5">
        <f t="shared" si="1"/>
        <v>0</v>
      </c>
      <c r="H70" s="3"/>
      <c r="I70" s="3"/>
      <c r="J70" s="3"/>
      <c r="K70" s="3"/>
      <c r="L70" s="3"/>
      <c r="M70" s="62"/>
      <c r="N70" s="62" t="s">
        <v>27</v>
      </c>
      <c r="O70" s="62"/>
      <c r="P70" s="62"/>
      <c r="Q70" s="62">
        <v>0</v>
      </c>
      <c r="R70" s="62" t="s">
        <v>3</v>
      </c>
      <c r="S70" s="63">
        <f t="shared" si="2"/>
        <v>0</v>
      </c>
      <c r="T70" s="62"/>
      <c r="U70" s="62"/>
      <c r="V70" s="62"/>
      <c r="W70" s="62"/>
      <c r="X70" s="3"/>
      <c r="Y70" s="3"/>
      <c r="Z70" s="3"/>
      <c r="AA70" s="3"/>
    </row>
    <row r="71" spans="1:27" ht="82">
      <c r="A71" s="3"/>
      <c r="B71" s="3" t="s">
        <v>28</v>
      </c>
      <c r="C71" s="3"/>
      <c r="D71" s="3"/>
      <c r="E71" s="3">
        <v>1</v>
      </c>
      <c r="F71" s="3" t="s">
        <v>3</v>
      </c>
      <c r="G71" s="5">
        <f t="shared" si="1"/>
        <v>1.9607843137254902E-2</v>
      </c>
      <c r="H71" s="3"/>
      <c r="I71" s="3" t="s">
        <v>78</v>
      </c>
      <c r="J71" s="3" t="s">
        <v>111</v>
      </c>
      <c r="K71" s="3"/>
      <c r="L71" s="3"/>
      <c r="M71" s="62"/>
      <c r="N71" s="62" t="s">
        <v>28</v>
      </c>
      <c r="O71" s="62"/>
      <c r="P71" s="62"/>
      <c r="Q71" s="62">
        <v>2</v>
      </c>
      <c r="R71" s="62" t="s">
        <v>3</v>
      </c>
      <c r="S71" s="63">
        <f t="shared" si="2"/>
        <v>3.9215686274509803E-2</v>
      </c>
      <c r="T71" s="62"/>
      <c r="U71" s="62" t="s">
        <v>78</v>
      </c>
      <c r="V71" s="62" t="s">
        <v>97</v>
      </c>
      <c r="W71" s="62"/>
      <c r="X71" s="3"/>
      <c r="Y71" s="3"/>
      <c r="Z71" s="3"/>
      <c r="AA71" s="3"/>
    </row>
    <row r="72" spans="1:27" ht="82">
      <c r="A72" s="3"/>
      <c r="B72" s="3" t="s">
        <v>6</v>
      </c>
      <c r="C72" s="3"/>
      <c r="D72" s="3"/>
      <c r="E72" s="3">
        <v>0</v>
      </c>
      <c r="F72" s="3" t="s">
        <v>3</v>
      </c>
      <c r="G72" s="5">
        <f t="shared" si="1"/>
        <v>0</v>
      </c>
      <c r="H72" s="3"/>
      <c r="I72" s="3"/>
      <c r="J72" s="3"/>
      <c r="K72" s="3"/>
      <c r="L72" s="3"/>
      <c r="M72" s="62"/>
      <c r="N72" s="62" t="s">
        <v>6</v>
      </c>
      <c r="O72" s="62"/>
      <c r="P72" s="62"/>
      <c r="Q72" s="62">
        <v>0</v>
      </c>
      <c r="R72" s="62" t="s">
        <v>3</v>
      </c>
      <c r="S72" s="63">
        <f t="shared" si="2"/>
        <v>0</v>
      </c>
      <c r="T72" s="62"/>
      <c r="U72" s="62"/>
      <c r="V72" s="62"/>
      <c r="W72" s="62"/>
      <c r="X72" s="3"/>
      <c r="Y72" s="3"/>
      <c r="Z72" s="3"/>
      <c r="AA72" s="3"/>
    </row>
    <row r="73" spans="1:27" ht="82">
      <c r="A73" s="3" t="s">
        <v>29</v>
      </c>
      <c r="B73" s="3"/>
      <c r="C73" s="3"/>
      <c r="D73" s="3"/>
      <c r="E73" s="3"/>
      <c r="F73" s="3"/>
      <c r="G73" s="5"/>
      <c r="H73" s="3"/>
      <c r="I73" s="3"/>
      <c r="J73" s="3"/>
      <c r="K73" s="3"/>
      <c r="L73" s="3"/>
      <c r="M73" s="62" t="s">
        <v>29</v>
      </c>
      <c r="N73" s="62"/>
      <c r="O73" s="62"/>
      <c r="P73" s="62"/>
      <c r="Q73" s="62"/>
      <c r="R73" s="62"/>
      <c r="S73" s="63"/>
      <c r="T73" s="62"/>
      <c r="U73" s="62"/>
      <c r="V73" s="62"/>
      <c r="W73" s="62"/>
      <c r="X73" s="3"/>
      <c r="Y73" s="3"/>
      <c r="Z73" s="3"/>
      <c r="AA73" s="3"/>
    </row>
    <row r="74" spans="1:27" ht="82">
      <c r="A74" s="4" t="s">
        <v>1</v>
      </c>
      <c r="B74" s="3" t="s">
        <v>51</v>
      </c>
      <c r="C74" s="3"/>
      <c r="D74" s="3"/>
      <c r="E74" s="3"/>
      <c r="F74" s="3"/>
      <c r="G74" s="5"/>
      <c r="H74" s="3"/>
      <c r="I74" s="3"/>
      <c r="J74" s="3"/>
      <c r="K74" s="3"/>
      <c r="L74" s="3"/>
      <c r="M74" s="61" t="s">
        <v>1</v>
      </c>
      <c r="N74" s="62"/>
      <c r="O74" s="62"/>
      <c r="P74" s="62"/>
      <c r="Q74" s="62"/>
      <c r="R74" s="62"/>
      <c r="S74" s="63"/>
      <c r="T74" s="62"/>
      <c r="U74" s="62"/>
      <c r="V74" s="62"/>
      <c r="W74" s="62"/>
      <c r="X74" s="3"/>
      <c r="Y74" s="3"/>
      <c r="Z74" s="3"/>
      <c r="AA74" s="3"/>
    </row>
    <row r="75" spans="1:27" ht="82">
      <c r="A75" s="3"/>
      <c r="B75" s="3" t="s">
        <v>23</v>
      </c>
      <c r="C75" s="3"/>
      <c r="D75" s="3"/>
      <c r="E75" s="3">
        <v>7</v>
      </c>
      <c r="F75" s="3" t="s">
        <v>3</v>
      </c>
      <c r="G75" s="5">
        <f t="shared" ref="G75:G82" si="3">E75/69</f>
        <v>0.10144927536231885</v>
      </c>
      <c r="H75" s="3"/>
      <c r="I75" s="3"/>
      <c r="J75" s="3"/>
      <c r="K75" s="3"/>
      <c r="L75" s="3"/>
      <c r="M75" s="62"/>
      <c r="N75" s="62" t="s">
        <v>23</v>
      </c>
      <c r="O75" s="62"/>
      <c r="P75" s="62"/>
      <c r="Q75" s="62">
        <v>5</v>
      </c>
      <c r="R75" s="62" t="s">
        <v>3</v>
      </c>
      <c r="S75" s="63">
        <f t="shared" ref="S75:S111" si="4">Q75/51</f>
        <v>9.8039215686274508E-2</v>
      </c>
      <c r="T75" s="62"/>
      <c r="U75" s="62"/>
      <c r="V75" s="62"/>
      <c r="W75" s="62"/>
      <c r="X75" s="3"/>
      <c r="Y75" s="3"/>
      <c r="Z75" s="3"/>
      <c r="AA75" s="3"/>
    </row>
    <row r="76" spans="1:27" ht="82">
      <c r="A76" s="3"/>
      <c r="B76" s="3" t="s">
        <v>24</v>
      </c>
      <c r="C76" s="3"/>
      <c r="D76" s="3"/>
      <c r="E76" s="3">
        <v>5</v>
      </c>
      <c r="F76" s="3" t="s">
        <v>3</v>
      </c>
      <c r="G76" s="5">
        <f t="shared" si="3"/>
        <v>7.2463768115942032E-2</v>
      </c>
      <c r="H76" s="3"/>
      <c r="I76" s="3"/>
      <c r="J76" s="3"/>
      <c r="K76" s="3"/>
      <c r="L76" s="3"/>
      <c r="M76" s="62"/>
      <c r="N76" s="62" t="s">
        <v>24</v>
      </c>
      <c r="O76" s="62"/>
      <c r="P76" s="62"/>
      <c r="Q76" s="62">
        <v>0</v>
      </c>
      <c r="R76" s="62" t="s">
        <v>3</v>
      </c>
      <c r="S76" s="63">
        <f t="shared" si="4"/>
        <v>0</v>
      </c>
      <c r="T76" s="62"/>
      <c r="U76" s="62"/>
      <c r="V76" s="62"/>
      <c r="W76" s="62"/>
      <c r="X76" s="3"/>
      <c r="Y76" s="3"/>
      <c r="Z76" s="3"/>
      <c r="AA76" s="3"/>
    </row>
    <row r="77" spans="1:27" ht="82">
      <c r="A77" s="3"/>
      <c r="B77" s="3" t="s">
        <v>25</v>
      </c>
      <c r="C77" s="3"/>
      <c r="D77" s="3"/>
      <c r="E77" s="3">
        <v>1</v>
      </c>
      <c r="F77" s="3" t="s">
        <v>3</v>
      </c>
      <c r="G77" s="5">
        <f t="shared" si="3"/>
        <v>1.4492753623188406E-2</v>
      </c>
      <c r="H77" s="3"/>
      <c r="I77" s="3"/>
      <c r="J77" s="3"/>
      <c r="K77" s="3"/>
      <c r="L77" s="3"/>
      <c r="M77" s="62"/>
      <c r="N77" s="62" t="s">
        <v>25</v>
      </c>
      <c r="O77" s="62"/>
      <c r="P77" s="62"/>
      <c r="Q77" s="62">
        <v>2</v>
      </c>
      <c r="R77" s="62" t="s">
        <v>3</v>
      </c>
      <c r="S77" s="63">
        <f t="shared" si="4"/>
        <v>3.9215686274509803E-2</v>
      </c>
      <c r="T77" s="62"/>
      <c r="U77" s="62"/>
      <c r="V77" s="62"/>
      <c r="W77" s="62"/>
      <c r="X77" s="3"/>
      <c r="Y77" s="3"/>
      <c r="Z77" s="3"/>
      <c r="AA77" s="3"/>
    </row>
    <row r="78" spans="1:27" ht="82">
      <c r="A78" s="3"/>
      <c r="B78" s="3" t="s">
        <v>26</v>
      </c>
      <c r="C78" s="3"/>
      <c r="D78" s="3"/>
      <c r="E78" s="3">
        <v>0</v>
      </c>
      <c r="F78" s="3" t="s">
        <v>3</v>
      </c>
      <c r="G78" s="5">
        <f t="shared" si="3"/>
        <v>0</v>
      </c>
      <c r="H78" s="3"/>
      <c r="I78" s="3"/>
      <c r="J78" s="3"/>
      <c r="K78" s="3"/>
      <c r="L78" s="3"/>
      <c r="M78" s="62"/>
      <c r="N78" s="62" t="s">
        <v>26</v>
      </c>
      <c r="O78" s="62"/>
      <c r="P78" s="62"/>
      <c r="Q78" s="62">
        <v>0</v>
      </c>
      <c r="R78" s="62" t="s">
        <v>3</v>
      </c>
      <c r="S78" s="63">
        <f t="shared" si="4"/>
        <v>0</v>
      </c>
      <c r="T78" s="62"/>
      <c r="U78" s="62"/>
      <c r="V78" s="62"/>
      <c r="W78" s="62"/>
      <c r="X78" s="3"/>
      <c r="Y78" s="3"/>
      <c r="Z78" s="3"/>
      <c r="AA78" s="3"/>
    </row>
    <row r="79" spans="1:27" ht="82">
      <c r="A79" s="4"/>
      <c r="B79" s="3" t="s">
        <v>27</v>
      </c>
      <c r="C79" s="3"/>
      <c r="D79" s="3"/>
      <c r="E79" s="3">
        <v>11</v>
      </c>
      <c r="F79" s="3" t="s">
        <v>3</v>
      </c>
      <c r="G79" s="5">
        <f t="shared" si="3"/>
        <v>0.15942028985507245</v>
      </c>
      <c r="H79" s="3"/>
      <c r="I79" s="3"/>
      <c r="J79" s="3"/>
      <c r="K79" s="3"/>
      <c r="L79" s="3"/>
      <c r="M79" s="61"/>
      <c r="N79" s="62" t="s">
        <v>27</v>
      </c>
      <c r="O79" s="62"/>
      <c r="P79" s="62"/>
      <c r="Q79" s="62">
        <v>2</v>
      </c>
      <c r="R79" s="62" t="s">
        <v>3</v>
      </c>
      <c r="S79" s="63">
        <f t="shared" si="4"/>
        <v>3.9215686274509803E-2</v>
      </c>
      <c r="T79" s="62"/>
      <c r="U79" s="62"/>
      <c r="V79" s="62"/>
      <c r="W79" s="62"/>
      <c r="X79" s="3"/>
      <c r="Y79" s="3"/>
      <c r="Z79" s="3"/>
      <c r="AA79" s="3"/>
    </row>
    <row r="80" spans="1:27" ht="82">
      <c r="A80" s="3"/>
      <c r="B80" s="3" t="s">
        <v>28</v>
      </c>
      <c r="C80" s="3"/>
      <c r="D80" s="3"/>
      <c r="E80" s="3">
        <v>44</v>
      </c>
      <c r="F80" s="3" t="s">
        <v>3</v>
      </c>
      <c r="G80" s="5">
        <f t="shared" si="3"/>
        <v>0.6376811594202898</v>
      </c>
      <c r="H80" s="3" t="s">
        <v>78</v>
      </c>
      <c r="I80" s="3" t="s">
        <v>104</v>
      </c>
      <c r="J80" s="3" t="s">
        <v>106</v>
      </c>
      <c r="K80" s="3" t="s">
        <v>105</v>
      </c>
      <c r="L80" s="3"/>
      <c r="M80" s="62"/>
      <c r="N80" s="62" t="s">
        <v>28</v>
      </c>
      <c r="O80" s="62"/>
      <c r="P80" s="62"/>
      <c r="Q80" s="62">
        <v>33</v>
      </c>
      <c r="R80" s="62" t="s">
        <v>3</v>
      </c>
      <c r="S80" s="63">
        <f t="shared" si="4"/>
        <v>0.6470588235294118</v>
      </c>
      <c r="T80" s="62"/>
      <c r="U80" s="62" t="s">
        <v>78</v>
      </c>
      <c r="V80" s="62" t="s">
        <v>79</v>
      </c>
      <c r="W80" s="62" t="s">
        <v>80</v>
      </c>
      <c r="X80" s="3"/>
      <c r="Y80" s="3"/>
      <c r="Z80" s="3"/>
      <c r="AA80" s="3"/>
    </row>
    <row r="81" spans="1:27" ht="82">
      <c r="A81" s="3"/>
      <c r="B81" s="3" t="s">
        <v>30</v>
      </c>
      <c r="C81" s="3"/>
      <c r="D81" s="3"/>
      <c r="E81" s="3">
        <v>1</v>
      </c>
      <c r="F81" s="3" t="s">
        <v>3</v>
      </c>
      <c r="G81" s="5">
        <f t="shared" si="3"/>
        <v>1.4492753623188406E-2</v>
      </c>
      <c r="H81" s="3"/>
      <c r="I81" s="3"/>
      <c r="J81" s="3"/>
      <c r="K81" s="3"/>
      <c r="L81" s="3"/>
      <c r="M81" s="62"/>
      <c r="N81" s="62" t="s">
        <v>30</v>
      </c>
      <c r="O81" s="62"/>
      <c r="P81" s="62"/>
      <c r="Q81" s="62">
        <v>0</v>
      </c>
      <c r="R81" s="62" t="s">
        <v>3</v>
      </c>
      <c r="S81" s="63">
        <f t="shared" si="4"/>
        <v>0</v>
      </c>
      <c r="T81" s="62"/>
      <c r="U81" s="62"/>
      <c r="V81" s="62"/>
      <c r="W81" s="62"/>
      <c r="X81" s="3"/>
      <c r="Y81" s="3"/>
      <c r="Z81" s="3"/>
      <c r="AA81" s="3"/>
    </row>
    <row r="82" spans="1:27" ht="82">
      <c r="A82" s="3"/>
      <c r="B82" s="3" t="s">
        <v>31</v>
      </c>
      <c r="C82" s="3"/>
      <c r="D82" s="3"/>
      <c r="E82" s="3">
        <v>7</v>
      </c>
      <c r="F82" s="3" t="s">
        <v>3</v>
      </c>
      <c r="G82" s="5">
        <f t="shared" si="3"/>
        <v>0.10144927536231885</v>
      </c>
      <c r="H82" s="3" t="s">
        <v>78</v>
      </c>
      <c r="I82" s="3" t="s">
        <v>109</v>
      </c>
      <c r="J82" s="3" t="s">
        <v>108</v>
      </c>
      <c r="K82" s="3" t="s">
        <v>110</v>
      </c>
      <c r="L82" s="3"/>
      <c r="M82" s="62"/>
      <c r="N82" s="62" t="s">
        <v>31</v>
      </c>
      <c r="O82" s="62"/>
      <c r="P82" s="62"/>
      <c r="Q82" s="62">
        <v>7</v>
      </c>
      <c r="R82" s="62" t="s">
        <v>3</v>
      </c>
      <c r="S82" s="63">
        <f t="shared" si="4"/>
        <v>0.13725490196078433</v>
      </c>
      <c r="T82" s="62"/>
      <c r="U82" s="62" t="s">
        <v>78</v>
      </c>
      <c r="V82" s="62" t="s">
        <v>81</v>
      </c>
      <c r="W82" s="62" t="s">
        <v>82</v>
      </c>
      <c r="X82" s="3"/>
      <c r="Y82" s="3"/>
      <c r="Z82" s="3"/>
      <c r="AA82" s="3"/>
    </row>
    <row r="83" spans="1:27" ht="82">
      <c r="A83" s="3"/>
      <c r="B83" s="3"/>
      <c r="C83" s="3"/>
      <c r="D83" s="3"/>
      <c r="E83" s="3"/>
      <c r="F83" s="3"/>
      <c r="G83" s="5"/>
      <c r="H83" s="3"/>
      <c r="I83" s="3"/>
      <c r="J83" s="3"/>
      <c r="K83" s="3"/>
      <c r="L83" s="3"/>
      <c r="M83" s="62"/>
      <c r="N83" s="62" t="s">
        <v>6</v>
      </c>
      <c r="O83" s="62"/>
      <c r="P83" s="62"/>
      <c r="Q83" s="62">
        <v>1</v>
      </c>
      <c r="R83" s="62" t="s">
        <v>3</v>
      </c>
      <c r="S83" s="63">
        <f t="shared" si="4"/>
        <v>1.9607843137254902E-2</v>
      </c>
      <c r="T83" s="62"/>
      <c r="U83" s="62"/>
      <c r="V83" s="62" t="s">
        <v>83</v>
      </c>
      <c r="W83" s="62"/>
      <c r="X83" s="3"/>
      <c r="Y83" s="3"/>
      <c r="Z83" s="3"/>
      <c r="AA83" s="3"/>
    </row>
    <row r="84" spans="1:27" ht="82">
      <c r="A84" s="4" t="s">
        <v>7</v>
      </c>
      <c r="B84" s="3"/>
      <c r="C84" s="3"/>
      <c r="D84" s="3"/>
      <c r="E84" s="3"/>
      <c r="F84" s="3"/>
      <c r="G84" s="5"/>
      <c r="H84" s="3"/>
      <c r="I84" s="6" t="s">
        <v>84</v>
      </c>
      <c r="J84" s="6"/>
      <c r="K84" s="3"/>
      <c r="L84" s="3"/>
      <c r="M84" s="61" t="s">
        <v>7</v>
      </c>
      <c r="N84" s="62"/>
      <c r="O84" s="62"/>
      <c r="P84" s="62"/>
      <c r="Q84" s="62"/>
      <c r="R84" s="62"/>
      <c r="S84" s="63"/>
      <c r="T84" s="62"/>
      <c r="U84" s="62"/>
      <c r="V84" s="62"/>
      <c r="W84" s="62"/>
      <c r="X84" s="3"/>
      <c r="Y84" s="3"/>
      <c r="Z84" s="3"/>
      <c r="AA84" s="3"/>
    </row>
    <row r="85" spans="1:27" ht="82">
      <c r="A85" s="3"/>
      <c r="B85" s="3" t="s">
        <v>23</v>
      </c>
      <c r="C85" s="3"/>
      <c r="D85" s="3"/>
      <c r="E85" s="3">
        <v>52</v>
      </c>
      <c r="F85" s="3" t="s">
        <v>3</v>
      </c>
      <c r="G85" s="5">
        <f>E85/69</f>
        <v>0.75362318840579712</v>
      </c>
      <c r="H85" s="3"/>
      <c r="I85" s="7" t="s">
        <v>53</v>
      </c>
      <c r="J85" s="6"/>
      <c r="K85" s="3"/>
      <c r="L85" s="3"/>
      <c r="M85" s="62"/>
      <c r="N85" s="62" t="s">
        <v>23</v>
      </c>
      <c r="O85" s="62"/>
      <c r="P85" s="62"/>
      <c r="Q85" s="62">
        <v>48</v>
      </c>
      <c r="R85" s="62" t="s">
        <v>3</v>
      </c>
      <c r="S85" s="63">
        <f t="shared" si="4"/>
        <v>0.94117647058823528</v>
      </c>
      <c r="T85" s="62"/>
      <c r="U85" s="62"/>
      <c r="V85" s="62"/>
      <c r="W85" s="62"/>
      <c r="X85" s="3"/>
      <c r="Y85" s="3"/>
      <c r="Z85" s="3"/>
      <c r="AA85" s="3"/>
    </row>
    <row r="86" spans="1:27" ht="82">
      <c r="A86" s="3"/>
      <c r="B86" s="3" t="s">
        <v>24</v>
      </c>
      <c r="C86" s="3"/>
      <c r="D86" s="3"/>
      <c r="E86" s="3">
        <v>1</v>
      </c>
      <c r="F86" s="3" t="s">
        <v>3</v>
      </c>
      <c r="G86" s="5">
        <f>E86/69</f>
        <v>1.4492753623188406E-2</v>
      </c>
      <c r="H86" s="3"/>
      <c r="I86" s="6" t="s">
        <v>54</v>
      </c>
      <c r="J86" s="6">
        <f>1+1+1</f>
        <v>3</v>
      </c>
      <c r="K86" s="3"/>
      <c r="L86" s="3"/>
      <c r="M86" s="62"/>
      <c r="N86" s="62" t="s">
        <v>24</v>
      </c>
      <c r="O86" s="62"/>
      <c r="P86" s="62"/>
      <c r="Q86" s="62">
        <v>0</v>
      </c>
      <c r="R86" s="62" t="s">
        <v>3</v>
      </c>
      <c r="S86" s="63">
        <f t="shared" si="4"/>
        <v>0</v>
      </c>
      <c r="T86" s="62"/>
      <c r="U86" s="62"/>
      <c r="V86" s="62"/>
      <c r="W86" s="62"/>
      <c r="X86" s="3"/>
      <c r="Y86" s="3"/>
      <c r="Z86" s="3"/>
      <c r="AA86" s="3"/>
    </row>
    <row r="87" spans="1:27" ht="82">
      <c r="A87" s="3"/>
      <c r="B87" s="3" t="s">
        <v>25</v>
      </c>
      <c r="C87" s="3"/>
      <c r="D87" s="3"/>
      <c r="E87" s="3">
        <v>0</v>
      </c>
      <c r="F87" s="3" t="s">
        <v>3</v>
      </c>
      <c r="G87" s="5">
        <f>E87/69</f>
        <v>0</v>
      </c>
      <c r="H87" s="3"/>
      <c r="I87" s="6" t="s">
        <v>55</v>
      </c>
      <c r="J87" s="6">
        <f>1+1+3+1+1</f>
        <v>7</v>
      </c>
      <c r="K87" s="3"/>
      <c r="L87" s="3"/>
      <c r="M87" s="62"/>
      <c r="N87" s="62" t="s">
        <v>25</v>
      </c>
      <c r="O87" s="62"/>
      <c r="P87" s="62"/>
      <c r="Q87" s="62">
        <v>1</v>
      </c>
      <c r="R87" s="62" t="s">
        <v>3</v>
      </c>
      <c r="S87" s="63">
        <f t="shared" si="4"/>
        <v>1.9607843137254902E-2</v>
      </c>
      <c r="T87" s="62"/>
      <c r="U87" s="62"/>
      <c r="V87" s="62"/>
      <c r="W87" s="62"/>
      <c r="X87" s="3"/>
      <c r="Y87" s="3"/>
      <c r="Z87" s="3"/>
      <c r="AA87" s="3"/>
    </row>
    <row r="88" spans="1:27" ht="82">
      <c r="A88" s="3"/>
      <c r="B88" s="3" t="s">
        <v>6</v>
      </c>
      <c r="C88" s="3"/>
      <c r="D88" s="3"/>
      <c r="E88" s="3">
        <v>16</v>
      </c>
      <c r="F88" s="3" t="s">
        <v>3</v>
      </c>
      <c r="G88" s="5">
        <f>E88/69</f>
        <v>0.2318840579710145</v>
      </c>
      <c r="H88" s="3"/>
      <c r="I88" s="6" t="s">
        <v>56</v>
      </c>
      <c r="J88" s="6">
        <f>1+2</f>
        <v>3</v>
      </c>
      <c r="K88" s="3"/>
      <c r="L88" s="3"/>
      <c r="M88" s="62"/>
      <c r="N88" s="62" t="s">
        <v>6</v>
      </c>
      <c r="O88" s="62"/>
      <c r="P88" s="62"/>
      <c r="Q88" s="62">
        <v>2</v>
      </c>
      <c r="R88" s="62" t="s">
        <v>3</v>
      </c>
      <c r="S88" s="63">
        <f t="shared" si="4"/>
        <v>3.9215686274509803E-2</v>
      </c>
      <c r="T88" s="62"/>
      <c r="U88" s="62"/>
      <c r="V88" s="62"/>
      <c r="W88" s="62"/>
      <c r="X88" s="3"/>
      <c r="Y88" s="3"/>
      <c r="Z88" s="3"/>
      <c r="AA88" s="3"/>
    </row>
    <row r="89" spans="1:27" ht="82">
      <c r="A89" s="4" t="s">
        <v>17</v>
      </c>
      <c r="B89" s="3"/>
      <c r="C89" s="3"/>
      <c r="D89" s="3"/>
      <c r="E89" s="3"/>
      <c r="F89" s="3"/>
      <c r="G89" s="5"/>
      <c r="H89" s="3"/>
      <c r="I89" s="6" t="s">
        <v>57</v>
      </c>
      <c r="J89" s="6">
        <f>2+1+1+1</f>
        <v>5</v>
      </c>
      <c r="K89" s="3"/>
      <c r="L89" s="3"/>
      <c r="M89" s="61" t="s">
        <v>17</v>
      </c>
      <c r="N89" s="62"/>
      <c r="O89" s="62"/>
      <c r="P89" s="62"/>
      <c r="Q89" s="62"/>
      <c r="R89" s="62"/>
      <c r="S89" s="63"/>
      <c r="T89" s="62"/>
      <c r="U89" s="62"/>
      <c r="V89" s="62"/>
      <c r="W89" s="62"/>
      <c r="X89" s="3"/>
      <c r="Y89" s="3"/>
      <c r="Z89" s="3"/>
      <c r="AA89" s="3"/>
    </row>
    <row r="90" spans="1:27" ht="82">
      <c r="A90" s="3"/>
      <c r="B90" s="3" t="s">
        <v>23</v>
      </c>
      <c r="C90" s="3"/>
      <c r="D90" s="3"/>
      <c r="E90" s="3">
        <v>30</v>
      </c>
      <c r="F90" s="3" t="s">
        <v>3</v>
      </c>
      <c r="G90" s="5">
        <f>E90/69</f>
        <v>0.43478260869565216</v>
      </c>
      <c r="H90" s="3"/>
      <c r="I90" s="6" t="s">
        <v>58</v>
      </c>
      <c r="J90" s="6">
        <f>1+2+1</f>
        <v>4</v>
      </c>
      <c r="K90" s="3"/>
      <c r="L90" s="3"/>
      <c r="M90" s="62"/>
      <c r="N90" s="62" t="s">
        <v>23</v>
      </c>
      <c r="O90" s="62"/>
      <c r="P90" s="62"/>
      <c r="Q90" s="62">
        <v>22</v>
      </c>
      <c r="R90" s="62" t="s">
        <v>3</v>
      </c>
      <c r="S90" s="63">
        <f t="shared" si="4"/>
        <v>0.43137254901960786</v>
      </c>
      <c r="T90" s="62"/>
      <c r="U90" s="62"/>
      <c r="V90" s="62"/>
      <c r="W90" s="62"/>
      <c r="X90" s="3"/>
      <c r="Y90" s="3"/>
      <c r="Z90" s="3"/>
      <c r="AA90" s="3"/>
    </row>
    <row r="91" spans="1:27" ht="82">
      <c r="A91" s="3"/>
      <c r="B91" s="3" t="s">
        <v>24</v>
      </c>
      <c r="C91" s="3"/>
      <c r="D91" s="3"/>
      <c r="E91" s="3">
        <v>37</v>
      </c>
      <c r="F91" s="3" t="s">
        <v>3</v>
      </c>
      <c r="G91" s="5">
        <f>E91/69</f>
        <v>0.53623188405797106</v>
      </c>
      <c r="H91" s="3"/>
      <c r="I91" s="6" t="s">
        <v>59</v>
      </c>
      <c r="J91" s="6">
        <f>2</f>
        <v>2</v>
      </c>
      <c r="K91" s="3"/>
      <c r="L91" s="3"/>
      <c r="M91" s="62"/>
      <c r="N91" s="62" t="s">
        <v>24</v>
      </c>
      <c r="O91" s="62"/>
      <c r="P91" s="62"/>
      <c r="Q91" s="62">
        <v>29</v>
      </c>
      <c r="R91" s="62" t="s">
        <v>3</v>
      </c>
      <c r="S91" s="63">
        <f t="shared" si="4"/>
        <v>0.56862745098039214</v>
      </c>
      <c r="T91" s="62"/>
      <c r="U91" s="62"/>
      <c r="V91" s="62"/>
      <c r="W91" s="62"/>
      <c r="X91" s="3"/>
      <c r="Y91" s="3"/>
      <c r="Z91" s="3"/>
      <c r="AA91" s="3"/>
    </row>
    <row r="92" spans="1:27" ht="82">
      <c r="A92" s="3"/>
      <c r="B92" s="3" t="s">
        <v>6</v>
      </c>
      <c r="C92" s="3"/>
      <c r="D92" s="3"/>
      <c r="E92" s="3">
        <v>2</v>
      </c>
      <c r="F92" s="3" t="s">
        <v>3</v>
      </c>
      <c r="G92" s="5">
        <f>E92/69</f>
        <v>2.8985507246376812E-2</v>
      </c>
      <c r="H92" s="3"/>
      <c r="I92" s="6" t="s">
        <v>60</v>
      </c>
      <c r="J92" s="6">
        <f>1+1</f>
        <v>2</v>
      </c>
      <c r="K92" s="3"/>
      <c r="L92" s="3"/>
      <c r="M92" s="62"/>
      <c r="N92" s="62" t="s">
        <v>6</v>
      </c>
      <c r="O92" s="62"/>
      <c r="P92" s="62"/>
      <c r="Q92" s="62">
        <v>0</v>
      </c>
      <c r="R92" s="62" t="s">
        <v>3</v>
      </c>
      <c r="S92" s="63">
        <f t="shared" si="4"/>
        <v>0</v>
      </c>
      <c r="T92" s="62"/>
      <c r="U92" s="62"/>
      <c r="V92" s="62"/>
      <c r="W92" s="62"/>
      <c r="X92" s="3"/>
      <c r="Y92" s="3"/>
      <c r="Z92" s="3"/>
      <c r="AA92" s="3"/>
    </row>
    <row r="93" spans="1:27" ht="82">
      <c r="A93" s="4" t="s">
        <v>32</v>
      </c>
      <c r="B93" s="3"/>
      <c r="C93" s="3"/>
      <c r="D93" s="3"/>
      <c r="E93" s="3"/>
      <c r="F93" s="3"/>
      <c r="G93" s="5"/>
      <c r="H93" s="3"/>
      <c r="I93" s="6" t="s">
        <v>61</v>
      </c>
      <c r="J93" s="6">
        <f>2+1+1</f>
        <v>4</v>
      </c>
      <c r="K93" s="3"/>
      <c r="L93" s="3"/>
      <c r="M93" s="61" t="s">
        <v>32</v>
      </c>
      <c r="N93" s="62"/>
      <c r="O93" s="62"/>
      <c r="P93" s="62"/>
      <c r="Q93" s="62"/>
      <c r="R93" s="62"/>
      <c r="S93" s="63"/>
      <c r="T93" s="62"/>
      <c r="U93" s="62"/>
      <c r="V93" s="64" t="s">
        <v>89</v>
      </c>
      <c r="W93" s="64"/>
      <c r="X93" s="3"/>
      <c r="Y93" s="3"/>
      <c r="Z93" s="3"/>
      <c r="AA93" s="3"/>
    </row>
    <row r="94" spans="1:27" ht="82">
      <c r="A94" s="3"/>
      <c r="B94" s="3" t="s">
        <v>23</v>
      </c>
      <c r="C94" s="3"/>
      <c r="D94" s="3"/>
      <c r="E94" s="3">
        <v>0</v>
      </c>
      <c r="F94" s="3" t="s">
        <v>3</v>
      </c>
      <c r="G94" s="5">
        <f t="shared" ref="G94:G102" si="5">E94/69</f>
        <v>0</v>
      </c>
      <c r="H94" s="3"/>
      <c r="I94" s="6" t="s">
        <v>62</v>
      </c>
      <c r="J94" s="6">
        <f>1</f>
        <v>1</v>
      </c>
      <c r="K94" s="3"/>
      <c r="L94" s="3"/>
      <c r="M94" s="62"/>
      <c r="N94" s="62" t="s">
        <v>23</v>
      </c>
      <c r="O94" s="62"/>
      <c r="P94" s="62"/>
      <c r="Q94" s="62">
        <v>5</v>
      </c>
      <c r="R94" s="62" t="s">
        <v>3</v>
      </c>
      <c r="S94" s="63">
        <f t="shared" si="4"/>
        <v>9.8039215686274508E-2</v>
      </c>
      <c r="T94" s="62"/>
      <c r="U94" s="62"/>
      <c r="V94" s="65" t="s">
        <v>53</v>
      </c>
      <c r="W94" s="64"/>
      <c r="X94" s="3"/>
      <c r="Y94" s="3"/>
      <c r="Z94" s="3"/>
      <c r="AA94" s="3"/>
    </row>
    <row r="95" spans="1:27" ht="82">
      <c r="A95" s="3"/>
      <c r="B95" s="3" t="s">
        <v>24</v>
      </c>
      <c r="C95" s="3"/>
      <c r="D95" s="3"/>
      <c r="E95" s="3">
        <v>0</v>
      </c>
      <c r="F95" s="3" t="s">
        <v>3</v>
      </c>
      <c r="G95" s="5">
        <f t="shared" si="5"/>
        <v>0</v>
      </c>
      <c r="H95" s="3"/>
      <c r="I95" s="6" t="s">
        <v>63</v>
      </c>
      <c r="J95" s="6">
        <f>1</f>
        <v>1</v>
      </c>
      <c r="K95" s="3"/>
      <c r="L95" s="3"/>
      <c r="M95" s="62"/>
      <c r="N95" s="62" t="s">
        <v>24</v>
      </c>
      <c r="O95" s="62"/>
      <c r="P95" s="62"/>
      <c r="Q95" s="62">
        <v>0</v>
      </c>
      <c r="R95" s="62" t="s">
        <v>3</v>
      </c>
      <c r="S95" s="63">
        <f t="shared" si="4"/>
        <v>0</v>
      </c>
      <c r="T95" s="62"/>
      <c r="U95" s="62"/>
      <c r="V95" s="64" t="s">
        <v>85</v>
      </c>
      <c r="W95" s="64">
        <v>4</v>
      </c>
      <c r="X95" s="3"/>
      <c r="Y95" s="3"/>
      <c r="Z95" s="3"/>
      <c r="AA95" s="3"/>
    </row>
    <row r="96" spans="1:27" ht="82">
      <c r="A96" s="3"/>
      <c r="B96" s="3" t="s">
        <v>25</v>
      </c>
      <c r="C96" s="3"/>
      <c r="D96" s="3"/>
      <c r="E96" s="3">
        <v>3</v>
      </c>
      <c r="F96" s="3" t="s">
        <v>3</v>
      </c>
      <c r="G96" s="5">
        <f t="shared" si="5"/>
        <v>4.3478260869565216E-2</v>
      </c>
      <c r="H96" s="3"/>
      <c r="I96" s="6" t="s">
        <v>64</v>
      </c>
      <c r="J96" s="6">
        <f>1</f>
        <v>1</v>
      </c>
      <c r="K96" s="3"/>
      <c r="L96" s="3"/>
      <c r="M96" s="62"/>
      <c r="N96" s="62" t="s">
        <v>25</v>
      </c>
      <c r="O96" s="62"/>
      <c r="P96" s="62"/>
      <c r="Q96" s="62">
        <v>1</v>
      </c>
      <c r="R96" s="62" t="s">
        <v>3</v>
      </c>
      <c r="S96" s="63">
        <f t="shared" si="4"/>
        <v>1.9607843137254902E-2</v>
      </c>
      <c r="T96" s="62"/>
      <c r="U96" s="62"/>
      <c r="V96" s="64" t="s">
        <v>55</v>
      </c>
      <c r="W96" s="64">
        <v>12</v>
      </c>
      <c r="X96" s="3"/>
      <c r="Y96" s="3"/>
      <c r="Z96" s="3"/>
      <c r="AA96" s="3"/>
    </row>
    <row r="97" spans="1:27" ht="82">
      <c r="A97" s="3"/>
      <c r="B97" s="3" t="s">
        <v>26</v>
      </c>
      <c r="C97" s="3"/>
      <c r="D97" s="3"/>
      <c r="E97" s="3">
        <v>30</v>
      </c>
      <c r="F97" s="3" t="s">
        <v>3</v>
      </c>
      <c r="G97" s="5">
        <f t="shared" si="5"/>
        <v>0.43478260869565216</v>
      </c>
      <c r="H97" s="3"/>
      <c r="I97" s="6" t="s">
        <v>65</v>
      </c>
      <c r="J97" s="6">
        <f>1</f>
        <v>1</v>
      </c>
      <c r="K97" s="3"/>
      <c r="L97" s="3"/>
      <c r="M97" s="62"/>
      <c r="N97" s="62" t="s">
        <v>26</v>
      </c>
      <c r="O97" s="62"/>
      <c r="P97" s="62"/>
      <c r="Q97" s="62">
        <v>20</v>
      </c>
      <c r="R97" s="62" t="s">
        <v>3</v>
      </c>
      <c r="S97" s="63">
        <f t="shared" si="4"/>
        <v>0.39215686274509803</v>
      </c>
      <c r="T97" s="62"/>
      <c r="U97" s="62"/>
      <c r="V97" s="64" t="s">
        <v>56</v>
      </c>
      <c r="W97" s="64">
        <v>1</v>
      </c>
      <c r="X97" s="3"/>
      <c r="Y97" s="3"/>
      <c r="Z97" s="3"/>
      <c r="AA97" s="3"/>
    </row>
    <row r="98" spans="1:27" ht="82">
      <c r="A98" s="3"/>
      <c r="B98" s="3" t="s">
        <v>27</v>
      </c>
      <c r="C98" s="3"/>
      <c r="D98" s="3"/>
      <c r="E98" s="3">
        <v>26</v>
      </c>
      <c r="F98" s="3" t="s">
        <v>3</v>
      </c>
      <c r="G98" s="5">
        <f t="shared" si="5"/>
        <v>0.37681159420289856</v>
      </c>
      <c r="H98" s="3"/>
      <c r="I98" s="6" t="s">
        <v>66</v>
      </c>
      <c r="J98" s="6">
        <f>2+3+2+1+7+2+1</f>
        <v>18</v>
      </c>
      <c r="K98" s="3"/>
      <c r="L98" s="3"/>
      <c r="M98" s="62"/>
      <c r="N98" s="62" t="s">
        <v>27</v>
      </c>
      <c r="O98" s="62"/>
      <c r="P98" s="62"/>
      <c r="Q98" s="62">
        <v>22</v>
      </c>
      <c r="R98" s="62" t="s">
        <v>3</v>
      </c>
      <c r="S98" s="63">
        <f t="shared" si="4"/>
        <v>0.43137254901960786</v>
      </c>
      <c r="T98" s="62"/>
      <c r="U98" s="62"/>
      <c r="V98" s="64" t="s">
        <v>86</v>
      </c>
      <c r="W98" s="64">
        <v>1</v>
      </c>
      <c r="X98" s="3"/>
      <c r="Y98" s="3"/>
      <c r="Z98" s="3"/>
      <c r="AA98" s="3"/>
    </row>
    <row r="99" spans="1:27" ht="82">
      <c r="A99" s="3"/>
      <c r="B99" s="3" t="s">
        <v>28</v>
      </c>
      <c r="C99" s="3"/>
      <c r="D99" s="3"/>
      <c r="E99" s="3">
        <v>2</v>
      </c>
      <c r="F99" s="3" t="s">
        <v>3</v>
      </c>
      <c r="G99" s="5">
        <f t="shared" si="5"/>
        <v>2.8985507246376812E-2</v>
      </c>
      <c r="H99" s="3"/>
      <c r="I99" s="6" t="s">
        <v>6</v>
      </c>
      <c r="J99" s="6">
        <f>2</f>
        <v>2</v>
      </c>
      <c r="K99" s="3"/>
      <c r="L99" s="3"/>
      <c r="M99" s="62"/>
      <c r="N99" s="62" t="s">
        <v>28</v>
      </c>
      <c r="O99" s="62"/>
      <c r="P99" s="62"/>
      <c r="Q99" s="62">
        <v>0</v>
      </c>
      <c r="R99" s="62" t="s">
        <v>3</v>
      </c>
      <c r="S99" s="63">
        <f t="shared" si="4"/>
        <v>0</v>
      </c>
      <c r="T99" s="62"/>
      <c r="U99" s="62"/>
      <c r="V99" s="64" t="s">
        <v>87</v>
      </c>
      <c r="W99" s="64">
        <v>4</v>
      </c>
      <c r="X99" s="3"/>
      <c r="Y99" s="3"/>
      <c r="Z99" s="3"/>
      <c r="AA99" s="3"/>
    </row>
    <row r="100" spans="1:27" ht="82">
      <c r="A100" s="3"/>
      <c r="B100" s="3" t="s">
        <v>30</v>
      </c>
      <c r="C100" s="3"/>
      <c r="D100" s="3"/>
      <c r="E100" s="3">
        <v>0</v>
      </c>
      <c r="F100" s="3" t="s">
        <v>3</v>
      </c>
      <c r="G100" s="5">
        <f t="shared" si="5"/>
        <v>0</v>
      </c>
      <c r="H100" s="3"/>
      <c r="I100" s="6" t="s">
        <v>67</v>
      </c>
      <c r="J100" s="6">
        <f>SUM(J86:J99)</f>
        <v>54</v>
      </c>
      <c r="K100" s="3"/>
      <c r="L100" s="3"/>
      <c r="M100" s="62"/>
      <c r="N100" s="62" t="s">
        <v>30</v>
      </c>
      <c r="O100" s="62"/>
      <c r="P100" s="62"/>
      <c r="Q100" s="62">
        <v>1</v>
      </c>
      <c r="R100" s="62" t="s">
        <v>3</v>
      </c>
      <c r="S100" s="63">
        <f t="shared" si="4"/>
        <v>1.9607843137254902E-2</v>
      </c>
      <c r="T100" s="62"/>
      <c r="U100" s="62"/>
      <c r="V100" s="64" t="s">
        <v>88</v>
      </c>
      <c r="W100" s="64">
        <v>2</v>
      </c>
      <c r="X100" s="3"/>
      <c r="Y100" s="3"/>
      <c r="Z100" s="3"/>
      <c r="AA100" s="3"/>
    </row>
    <row r="101" spans="1:27" ht="82">
      <c r="A101" s="3"/>
      <c r="B101" s="3" t="s">
        <v>31</v>
      </c>
      <c r="C101" s="3"/>
      <c r="D101" s="3"/>
      <c r="E101" s="3">
        <v>0</v>
      </c>
      <c r="F101" s="3" t="s">
        <v>3</v>
      </c>
      <c r="G101" s="5">
        <f t="shared" si="5"/>
        <v>0</v>
      </c>
      <c r="H101" s="3"/>
      <c r="I101" s="7" t="s">
        <v>68</v>
      </c>
      <c r="J101" s="6"/>
      <c r="K101" s="3"/>
      <c r="L101" s="3"/>
      <c r="M101" s="62"/>
      <c r="N101" s="62" t="s">
        <v>31</v>
      </c>
      <c r="O101" s="62"/>
      <c r="P101" s="62"/>
      <c r="Q101" s="62">
        <v>0</v>
      </c>
      <c r="R101" s="62" t="s">
        <v>3</v>
      </c>
      <c r="S101" s="63">
        <f t="shared" si="4"/>
        <v>0</v>
      </c>
      <c r="T101" s="62"/>
      <c r="U101" s="62"/>
      <c r="V101" s="64" t="s">
        <v>64</v>
      </c>
      <c r="W101" s="64">
        <v>6</v>
      </c>
      <c r="X101" s="3"/>
      <c r="Y101" s="3"/>
      <c r="Z101" s="3"/>
      <c r="AA101" s="3"/>
    </row>
    <row r="102" spans="1:27" ht="82">
      <c r="A102" s="3"/>
      <c r="B102" s="3" t="s">
        <v>6</v>
      </c>
      <c r="C102" s="3"/>
      <c r="D102" s="3"/>
      <c r="E102" s="3">
        <v>8</v>
      </c>
      <c r="F102" s="3" t="s">
        <v>3</v>
      </c>
      <c r="G102" s="5">
        <f t="shared" si="5"/>
        <v>0.11594202898550725</v>
      </c>
      <c r="H102" s="3"/>
      <c r="I102" s="6" t="s">
        <v>69</v>
      </c>
      <c r="J102" s="6">
        <f>1+1+1+1</f>
        <v>4</v>
      </c>
      <c r="K102" s="3"/>
      <c r="L102" s="3"/>
      <c r="M102" s="62"/>
      <c r="N102" s="62" t="s">
        <v>6</v>
      </c>
      <c r="O102" s="62"/>
      <c r="P102" s="62"/>
      <c r="Q102" s="62">
        <v>2</v>
      </c>
      <c r="R102" s="62" t="s">
        <v>3</v>
      </c>
      <c r="S102" s="63">
        <f t="shared" si="4"/>
        <v>3.9215686274509803E-2</v>
      </c>
      <c r="T102" s="62"/>
      <c r="U102" s="62"/>
      <c r="V102" s="64" t="s">
        <v>35</v>
      </c>
      <c r="W102" s="64">
        <v>15</v>
      </c>
      <c r="X102" s="3"/>
      <c r="Y102" s="3"/>
      <c r="Z102" s="3"/>
      <c r="AA102" s="3"/>
    </row>
    <row r="103" spans="1:27" ht="82">
      <c r="A103" s="4" t="s">
        <v>33</v>
      </c>
      <c r="B103" s="3"/>
      <c r="C103" s="3"/>
      <c r="D103" s="3"/>
      <c r="E103" s="3"/>
      <c r="F103" s="3"/>
      <c r="G103" s="5"/>
      <c r="H103" s="3"/>
      <c r="I103" s="6" t="s">
        <v>70</v>
      </c>
      <c r="J103" s="6">
        <f>2+2</f>
        <v>4</v>
      </c>
      <c r="K103" s="3"/>
      <c r="L103" s="3"/>
      <c r="M103" s="61" t="s">
        <v>33</v>
      </c>
      <c r="N103" s="62"/>
      <c r="O103" s="62"/>
      <c r="P103" s="62"/>
      <c r="Q103" s="62"/>
      <c r="R103" s="62"/>
      <c r="S103" s="63"/>
      <c r="T103" s="62"/>
      <c r="U103" s="62"/>
      <c r="V103" s="64" t="s">
        <v>67</v>
      </c>
      <c r="W103" s="64">
        <f>SUM(W95:W102)</f>
        <v>45</v>
      </c>
      <c r="X103" s="3"/>
      <c r="Y103" s="3"/>
      <c r="Z103" s="3"/>
      <c r="AA103" s="3"/>
    </row>
    <row r="104" spans="1:27" ht="82">
      <c r="A104" s="3"/>
      <c r="B104" s="3" t="s">
        <v>23</v>
      </c>
      <c r="C104" s="3"/>
      <c r="D104" s="3"/>
      <c r="E104" s="3">
        <v>62</v>
      </c>
      <c r="F104" s="3" t="s">
        <v>3</v>
      </c>
      <c r="G104" s="5">
        <f>E104/69</f>
        <v>0.89855072463768115</v>
      </c>
      <c r="H104" s="3"/>
      <c r="I104" s="6" t="s">
        <v>71</v>
      </c>
      <c r="J104" s="6">
        <f>1</f>
        <v>1</v>
      </c>
      <c r="K104" s="3"/>
      <c r="L104" s="3"/>
      <c r="M104" s="62"/>
      <c r="N104" s="62" t="s">
        <v>23</v>
      </c>
      <c r="O104" s="62"/>
      <c r="P104" s="62"/>
      <c r="Q104" s="62">
        <v>46</v>
      </c>
      <c r="R104" s="62" t="s">
        <v>3</v>
      </c>
      <c r="S104" s="63">
        <f t="shared" si="4"/>
        <v>0.90196078431372551</v>
      </c>
      <c r="T104" s="62"/>
      <c r="U104" s="62"/>
      <c r="V104" s="65" t="s">
        <v>68</v>
      </c>
      <c r="W104" s="64"/>
      <c r="X104" s="3"/>
      <c r="Y104" s="3"/>
      <c r="Z104" s="3"/>
      <c r="AA104" s="3"/>
    </row>
    <row r="105" spans="1:27" ht="82">
      <c r="A105" s="3"/>
      <c r="B105" s="3" t="s">
        <v>24</v>
      </c>
      <c r="C105" s="3"/>
      <c r="D105" s="3"/>
      <c r="E105" s="3">
        <v>6</v>
      </c>
      <c r="F105" s="3" t="s">
        <v>3</v>
      </c>
      <c r="G105" s="5">
        <f>E105/69</f>
        <v>8.6956521739130432E-2</v>
      </c>
      <c r="H105" s="3"/>
      <c r="I105" s="6" t="s">
        <v>72</v>
      </c>
      <c r="J105" s="6">
        <f>1+1</f>
        <v>2</v>
      </c>
      <c r="K105" s="3"/>
      <c r="L105" s="3"/>
      <c r="M105" s="62"/>
      <c r="N105" s="62" t="s">
        <v>24</v>
      </c>
      <c r="O105" s="62"/>
      <c r="P105" s="62"/>
      <c r="Q105" s="62">
        <v>5</v>
      </c>
      <c r="R105" s="62" t="s">
        <v>3</v>
      </c>
      <c r="S105" s="63">
        <f t="shared" si="4"/>
        <v>9.8039215686274508E-2</v>
      </c>
      <c r="T105" s="62"/>
      <c r="U105" s="62"/>
      <c r="V105" s="64" t="s">
        <v>90</v>
      </c>
      <c r="W105" s="64">
        <v>3</v>
      </c>
      <c r="X105" s="3"/>
      <c r="Y105" s="3"/>
      <c r="Z105" s="3"/>
      <c r="AA105" s="3"/>
    </row>
    <row r="106" spans="1:27" ht="82">
      <c r="A106" s="3"/>
      <c r="B106" s="3" t="s">
        <v>25</v>
      </c>
      <c r="C106" s="3"/>
      <c r="D106" s="3"/>
      <c r="E106" s="3">
        <v>0</v>
      </c>
      <c r="F106" s="3" t="s">
        <v>3</v>
      </c>
      <c r="G106" s="5">
        <f>E106/69</f>
        <v>0</v>
      </c>
      <c r="H106" s="3"/>
      <c r="I106" s="6" t="s">
        <v>73</v>
      </c>
      <c r="J106" s="6">
        <f>1</f>
        <v>1</v>
      </c>
      <c r="K106" s="3"/>
      <c r="L106" s="3"/>
      <c r="M106" s="62"/>
      <c r="N106" s="62" t="s">
        <v>25</v>
      </c>
      <c r="O106" s="62"/>
      <c r="P106" s="62"/>
      <c r="Q106" s="62">
        <v>0</v>
      </c>
      <c r="R106" s="62" t="s">
        <v>3</v>
      </c>
      <c r="S106" s="63">
        <f t="shared" si="4"/>
        <v>0</v>
      </c>
      <c r="T106" s="62"/>
      <c r="U106" s="62"/>
      <c r="V106" s="64" t="s">
        <v>91</v>
      </c>
      <c r="W106" s="64">
        <v>2</v>
      </c>
      <c r="X106" s="3"/>
      <c r="Y106" s="3"/>
      <c r="Z106" s="3"/>
      <c r="AA106" s="3"/>
    </row>
    <row r="107" spans="1:27" ht="82">
      <c r="A107" s="3"/>
      <c r="B107" s="3" t="s">
        <v>26</v>
      </c>
      <c r="C107" s="3"/>
      <c r="D107" s="3"/>
      <c r="E107" s="3">
        <v>0</v>
      </c>
      <c r="F107" s="3" t="s">
        <v>3</v>
      </c>
      <c r="G107" s="5">
        <f>E107/69</f>
        <v>0</v>
      </c>
      <c r="H107" s="3"/>
      <c r="I107" s="6" t="s">
        <v>6</v>
      </c>
      <c r="J107" s="6">
        <f>1+1</f>
        <v>2</v>
      </c>
      <c r="K107" s="3"/>
      <c r="L107" s="3"/>
      <c r="M107" s="62"/>
      <c r="N107" s="62" t="s">
        <v>26</v>
      </c>
      <c r="O107" s="62"/>
      <c r="P107" s="62"/>
      <c r="Q107" s="62">
        <v>0</v>
      </c>
      <c r="R107" s="62" t="s">
        <v>3</v>
      </c>
      <c r="S107" s="63">
        <f t="shared" si="4"/>
        <v>0</v>
      </c>
      <c r="T107" s="62"/>
      <c r="U107" s="62"/>
      <c r="V107" s="64" t="s">
        <v>92</v>
      </c>
      <c r="W107" s="64">
        <v>1</v>
      </c>
      <c r="X107" s="3"/>
      <c r="Y107" s="3"/>
      <c r="Z107" s="3"/>
      <c r="AA107" s="3"/>
    </row>
    <row r="108" spans="1:27" ht="82">
      <c r="A108" s="3"/>
      <c r="B108" s="3" t="s">
        <v>6</v>
      </c>
      <c r="C108" s="3"/>
      <c r="D108" s="3"/>
      <c r="E108" s="3">
        <v>1</v>
      </c>
      <c r="F108" s="3" t="s">
        <v>3</v>
      </c>
      <c r="G108" s="5">
        <f>E108/69</f>
        <v>1.4492753623188406E-2</v>
      </c>
      <c r="H108" s="3"/>
      <c r="I108" s="6" t="s">
        <v>67</v>
      </c>
      <c r="J108" s="6">
        <f>SUM(J102:J107)</f>
        <v>14</v>
      </c>
      <c r="K108" s="3"/>
      <c r="L108" s="3"/>
      <c r="M108" s="62"/>
      <c r="N108" s="62" t="s">
        <v>6</v>
      </c>
      <c r="O108" s="62"/>
      <c r="P108" s="62"/>
      <c r="Q108" s="62">
        <v>0</v>
      </c>
      <c r="R108" s="62" t="s">
        <v>3</v>
      </c>
      <c r="S108" s="63">
        <f t="shared" si="4"/>
        <v>0</v>
      </c>
      <c r="T108" s="62"/>
      <c r="U108" s="62"/>
      <c r="V108" s="64" t="s">
        <v>93</v>
      </c>
      <c r="W108" s="64">
        <v>1</v>
      </c>
      <c r="X108" s="3"/>
      <c r="Y108" s="3"/>
      <c r="Z108" s="3"/>
      <c r="AA108" s="3"/>
    </row>
    <row r="109" spans="1:27" ht="82">
      <c r="A109" s="4" t="s">
        <v>34</v>
      </c>
      <c r="B109" s="3"/>
      <c r="C109" s="3"/>
      <c r="D109" s="3"/>
      <c r="E109" s="3"/>
      <c r="F109" s="3"/>
      <c r="G109" s="5"/>
      <c r="H109" s="3"/>
      <c r="I109" s="7" t="s">
        <v>74</v>
      </c>
      <c r="J109" s="6"/>
      <c r="K109" s="3"/>
      <c r="L109" s="3"/>
      <c r="M109" s="61" t="s">
        <v>34</v>
      </c>
      <c r="N109" s="62"/>
      <c r="O109" s="62"/>
      <c r="P109" s="62"/>
      <c r="Q109" s="62"/>
      <c r="R109" s="62"/>
      <c r="S109" s="63"/>
      <c r="T109" s="62"/>
      <c r="U109" s="62"/>
      <c r="V109" s="64" t="s">
        <v>67</v>
      </c>
      <c r="W109" s="64">
        <v>7</v>
      </c>
      <c r="X109" s="3"/>
      <c r="Y109" s="3"/>
      <c r="Z109" s="3"/>
      <c r="AA109" s="3"/>
    </row>
    <row r="110" spans="1:27" ht="82">
      <c r="A110" s="3"/>
      <c r="B110" s="3" t="s">
        <v>35</v>
      </c>
      <c r="C110" s="3"/>
      <c r="D110" s="3"/>
      <c r="E110" s="3">
        <v>54</v>
      </c>
      <c r="F110" s="3" t="s">
        <v>3</v>
      </c>
      <c r="G110" s="5">
        <f>E110/69</f>
        <v>0.78260869565217395</v>
      </c>
      <c r="H110" s="3"/>
      <c r="I110" s="6" t="s">
        <v>75</v>
      </c>
      <c r="J110" s="6">
        <f>1</f>
        <v>1</v>
      </c>
      <c r="K110" s="3"/>
      <c r="L110" s="3"/>
      <c r="M110" s="62"/>
      <c r="N110" s="62" t="s">
        <v>35</v>
      </c>
      <c r="O110" s="62"/>
      <c r="P110" s="62"/>
      <c r="Q110" s="62">
        <v>44</v>
      </c>
      <c r="R110" s="62" t="s">
        <v>3</v>
      </c>
      <c r="S110" s="63">
        <f t="shared" si="4"/>
        <v>0.86274509803921573</v>
      </c>
      <c r="T110" s="62"/>
      <c r="U110" s="62"/>
      <c r="V110" s="62"/>
      <c r="W110" s="62"/>
      <c r="X110" s="3"/>
      <c r="Y110" s="3"/>
      <c r="Z110" s="3"/>
      <c r="AA110" s="3"/>
    </row>
    <row r="111" spans="1:27" ht="82">
      <c r="A111" s="3"/>
      <c r="B111" s="3" t="s">
        <v>36</v>
      </c>
      <c r="C111" s="3"/>
      <c r="D111" s="3"/>
      <c r="E111" s="3">
        <v>14</v>
      </c>
      <c r="F111" s="3" t="s">
        <v>3</v>
      </c>
      <c r="G111" s="5">
        <f>E111/69</f>
        <v>0.20289855072463769</v>
      </c>
      <c r="H111" s="3"/>
      <c r="I111" s="6" t="s">
        <v>67</v>
      </c>
      <c r="J111" s="6">
        <v>1</v>
      </c>
      <c r="K111" s="3"/>
      <c r="L111" s="3"/>
      <c r="M111" s="62"/>
      <c r="N111" s="62" t="s">
        <v>36</v>
      </c>
      <c r="O111" s="62"/>
      <c r="P111" s="62"/>
      <c r="Q111" s="62">
        <v>7</v>
      </c>
      <c r="R111" s="62" t="s">
        <v>3</v>
      </c>
      <c r="S111" s="63">
        <f t="shared" si="4"/>
        <v>0.13725490196078433</v>
      </c>
      <c r="T111" s="62"/>
      <c r="U111" s="62"/>
      <c r="V111" s="62"/>
      <c r="W111" s="62"/>
      <c r="X111" s="3"/>
      <c r="Y111" s="3"/>
      <c r="Z111" s="3"/>
      <c r="AA111" s="3"/>
    </row>
    <row r="112" spans="1:27" ht="82">
      <c r="A112" s="3"/>
      <c r="B112" s="3" t="s">
        <v>52</v>
      </c>
      <c r="C112" s="3"/>
      <c r="D112" s="3"/>
      <c r="E112" s="3">
        <v>1</v>
      </c>
      <c r="F112" s="3" t="s">
        <v>3</v>
      </c>
      <c r="G112" s="5">
        <f>E112/69</f>
        <v>1.4492753623188406E-2</v>
      </c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8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8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</sheetData>
  <phoneticPr fontId="2"/>
  <pageMargins left="0.70866141732283472" right="0.70866141732283472" top="0.74803149606299213" bottom="0.74803149606299213" header="0.31496062992125984" footer="0.31496062992125984"/>
  <pageSetup paperSize="8" scale="1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B76AB-056C-46CE-B8F4-9CAEFE653F32}">
  <sheetPr>
    <pageSetUpPr fitToPage="1"/>
  </sheetPr>
  <dimension ref="A1:AC131"/>
  <sheetViews>
    <sheetView zoomScale="13" workbookViewId="0">
      <selection activeCell="V106" sqref="V106:W122"/>
    </sheetView>
  </sheetViews>
  <sheetFormatPr baseColWidth="10" defaultColWidth="8.83203125" defaultRowHeight="18"/>
  <cols>
    <col min="1" max="1" width="36.1640625" customWidth="1"/>
    <col min="2" max="21" width="28.1640625" customWidth="1"/>
    <col min="22" max="22" width="43.1640625" customWidth="1"/>
    <col min="23" max="23" width="28.1640625" customWidth="1"/>
    <col min="24" max="26" width="21.1640625" customWidth="1"/>
  </cols>
  <sheetData>
    <row r="1" spans="1:29" ht="82">
      <c r="A1" s="3" t="s">
        <v>112</v>
      </c>
      <c r="B1" s="3" t="s">
        <v>96</v>
      </c>
      <c r="C1" s="3"/>
      <c r="D1" s="3"/>
      <c r="E1" s="3"/>
      <c r="F1" s="3"/>
      <c r="G1" s="3"/>
      <c r="H1" s="3"/>
      <c r="I1" s="3"/>
      <c r="J1" s="3"/>
      <c r="K1" s="3"/>
      <c r="L1" s="3"/>
      <c r="M1" s="3" t="s">
        <v>113</v>
      </c>
      <c r="N1" s="3" t="s">
        <v>95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"/>
      <c r="AB1" s="1"/>
      <c r="AC1" s="1"/>
    </row>
    <row r="2" spans="1:29" ht="8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 t="s">
        <v>0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2"/>
      <c r="AB2" s="1"/>
      <c r="AC2" s="1"/>
    </row>
    <row r="3" spans="1:29" ht="82">
      <c r="A3" s="4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 t="s">
        <v>1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2"/>
      <c r="AB3" s="1"/>
      <c r="AC3" s="1"/>
    </row>
    <row r="4" spans="1:29" ht="82">
      <c r="A4" s="3"/>
      <c r="B4" s="3" t="s">
        <v>2</v>
      </c>
      <c r="C4" s="3"/>
      <c r="D4" s="3"/>
      <c r="E4" s="3">
        <v>40</v>
      </c>
      <c r="F4" s="3" t="s">
        <v>3</v>
      </c>
      <c r="G4" s="5">
        <f>E4/51</f>
        <v>0.78431372549019607</v>
      </c>
      <c r="H4" s="3"/>
      <c r="I4" s="3"/>
      <c r="J4" s="3"/>
      <c r="K4" s="3"/>
      <c r="L4" s="3"/>
      <c r="M4" s="3"/>
      <c r="N4" s="3" t="s">
        <v>37</v>
      </c>
      <c r="O4" s="3"/>
      <c r="P4" s="3"/>
      <c r="Q4" s="3">
        <v>37</v>
      </c>
      <c r="R4" s="3" t="s">
        <v>3</v>
      </c>
      <c r="S4" s="5">
        <f>Q4/54</f>
        <v>0.68518518518518523</v>
      </c>
      <c r="T4" s="3"/>
      <c r="U4" s="3"/>
      <c r="V4" s="3"/>
      <c r="W4" s="3"/>
      <c r="X4" s="3"/>
      <c r="Y4" s="3"/>
      <c r="Z4" s="3"/>
      <c r="AA4" s="2"/>
      <c r="AB4" s="1"/>
      <c r="AC4" s="1"/>
    </row>
    <row r="5" spans="1:29" ht="82">
      <c r="A5" s="3"/>
      <c r="B5" s="3" t="s">
        <v>4</v>
      </c>
      <c r="C5" s="3"/>
      <c r="D5" s="3"/>
      <c r="E5" s="3">
        <v>2</v>
      </c>
      <c r="F5" s="3" t="s">
        <v>3</v>
      </c>
      <c r="G5" s="5">
        <f t="shared" ref="G5:G64" si="0">E5/51</f>
        <v>3.9215686274509803E-2</v>
      </c>
      <c r="H5" s="3"/>
      <c r="I5" s="3"/>
      <c r="J5" s="3"/>
      <c r="K5" s="3"/>
      <c r="L5" s="3"/>
      <c r="M5" s="3"/>
      <c r="N5" s="3" t="s">
        <v>38</v>
      </c>
      <c r="O5" s="3"/>
      <c r="P5" s="3"/>
      <c r="Q5" s="3">
        <v>13</v>
      </c>
      <c r="R5" s="3" t="s">
        <v>3</v>
      </c>
      <c r="S5" s="5">
        <f t="shared" ref="S5:S83" si="1">Q5/54</f>
        <v>0.24074074074074073</v>
      </c>
      <c r="T5" s="3"/>
      <c r="U5" s="3"/>
      <c r="V5" s="3"/>
      <c r="W5" s="3"/>
      <c r="X5" s="3"/>
      <c r="Y5" s="3"/>
      <c r="Z5" s="3"/>
      <c r="AA5" s="2"/>
      <c r="AB5" s="1"/>
      <c r="AC5" s="1"/>
    </row>
    <row r="6" spans="1:29" ht="82">
      <c r="A6" s="3"/>
      <c r="B6" s="3" t="s">
        <v>5</v>
      </c>
      <c r="C6" s="3"/>
      <c r="D6" s="3"/>
      <c r="E6" s="3">
        <v>6</v>
      </c>
      <c r="F6" s="3" t="s">
        <v>3</v>
      </c>
      <c r="G6" s="5">
        <f t="shared" si="0"/>
        <v>0.11764705882352941</v>
      </c>
      <c r="H6" s="3"/>
      <c r="I6" s="3"/>
      <c r="J6" s="3"/>
      <c r="K6" s="3"/>
      <c r="L6" s="3"/>
      <c r="M6" s="3"/>
      <c r="N6" s="3" t="s">
        <v>39</v>
      </c>
      <c r="O6" s="3"/>
      <c r="P6" s="3"/>
      <c r="Q6" s="3">
        <v>1</v>
      </c>
      <c r="R6" s="3" t="s">
        <v>3</v>
      </c>
      <c r="S6" s="5">
        <f t="shared" si="1"/>
        <v>1.8518518518518517E-2</v>
      </c>
      <c r="T6" s="3"/>
      <c r="U6" s="3"/>
      <c r="V6" s="3"/>
      <c r="W6" s="3"/>
      <c r="X6" s="3"/>
      <c r="Y6" s="3"/>
      <c r="Z6" s="3"/>
      <c r="AA6" s="2"/>
      <c r="AB6" s="1"/>
      <c r="AC6" s="1"/>
    </row>
    <row r="7" spans="1:29" ht="82">
      <c r="A7" s="3"/>
      <c r="B7" s="3" t="s">
        <v>6</v>
      </c>
      <c r="C7" s="3"/>
      <c r="D7" s="3"/>
      <c r="E7" s="3">
        <v>3</v>
      </c>
      <c r="F7" s="3" t="s">
        <v>3</v>
      </c>
      <c r="G7" s="5">
        <f t="shared" si="0"/>
        <v>5.8823529411764705E-2</v>
      </c>
      <c r="H7" s="3"/>
      <c r="I7" s="3"/>
      <c r="J7" s="3"/>
      <c r="K7" s="3"/>
      <c r="L7" s="3"/>
      <c r="M7" s="3"/>
      <c r="N7" s="3" t="s">
        <v>40</v>
      </c>
      <c r="O7" s="3"/>
      <c r="P7" s="3"/>
      <c r="Q7" s="3">
        <v>0</v>
      </c>
      <c r="R7" s="3" t="s">
        <v>3</v>
      </c>
      <c r="S7" s="5">
        <f t="shared" si="1"/>
        <v>0</v>
      </c>
      <c r="T7" s="3"/>
      <c r="U7" s="3"/>
      <c r="V7" s="3"/>
      <c r="W7" s="3"/>
      <c r="X7" s="3"/>
      <c r="Y7" s="3"/>
      <c r="Z7" s="3"/>
      <c r="AA7" s="2"/>
      <c r="AB7" s="1"/>
      <c r="AC7" s="1"/>
    </row>
    <row r="8" spans="1:29" ht="82">
      <c r="A8" s="4" t="s">
        <v>7</v>
      </c>
      <c r="B8" s="3"/>
      <c r="C8" s="3"/>
      <c r="D8" s="3"/>
      <c r="E8" s="3"/>
      <c r="F8" s="3"/>
      <c r="G8" s="5"/>
      <c r="H8" s="3"/>
      <c r="I8" s="3"/>
      <c r="J8" s="3"/>
      <c r="K8" s="3"/>
      <c r="L8" s="3"/>
      <c r="M8" s="3"/>
      <c r="N8" s="3" t="s">
        <v>6</v>
      </c>
      <c r="O8" s="3"/>
      <c r="P8" s="3"/>
      <c r="Q8" s="3">
        <v>3</v>
      </c>
      <c r="R8" s="3" t="s">
        <v>3</v>
      </c>
      <c r="S8" s="5">
        <f t="shared" si="1"/>
        <v>5.5555555555555552E-2</v>
      </c>
      <c r="T8" s="3"/>
      <c r="U8" s="3"/>
      <c r="V8" s="3"/>
      <c r="W8" s="3"/>
      <c r="X8" s="3"/>
      <c r="Y8" s="3"/>
      <c r="Z8" s="3"/>
      <c r="AA8" s="2"/>
      <c r="AB8" s="1"/>
      <c r="AC8" s="1"/>
    </row>
    <row r="9" spans="1:29" ht="82">
      <c r="A9" s="3"/>
      <c r="B9" s="3" t="s">
        <v>2</v>
      </c>
      <c r="C9" s="3"/>
      <c r="D9" s="3"/>
      <c r="E9" s="3">
        <v>34</v>
      </c>
      <c r="F9" s="3" t="s">
        <v>3</v>
      </c>
      <c r="G9" s="5">
        <f t="shared" si="0"/>
        <v>0.66666666666666663</v>
      </c>
      <c r="H9" s="3"/>
      <c r="I9" s="3"/>
      <c r="J9" s="3"/>
      <c r="K9" s="3"/>
      <c r="L9" s="3"/>
      <c r="M9" s="4" t="s">
        <v>7</v>
      </c>
      <c r="N9" s="3"/>
      <c r="O9" s="3"/>
      <c r="P9" s="3"/>
      <c r="Q9" s="3"/>
      <c r="R9" s="3"/>
      <c r="S9" s="5"/>
      <c r="T9" s="3"/>
      <c r="U9" s="3"/>
      <c r="V9" s="3"/>
      <c r="W9" s="3"/>
      <c r="X9" s="3"/>
      <c r="Y9" s="3"/>
      <c r="Z9" s="3"/>
      <c r="AA9" s="2"/>
      <c r="AB9" s="1"/>
      <c r="AC9" s="1"/>
    </row>
    <row r="10" spans="1:29" ht="82">
      <c r="A10" s="3"/>
      <c r="B10" s="3" t="s">
        <v>4</v>
      </c>
      <c r="C10" s="3"/>
      <c r="D10" s="3"/>
      <c r="E10" s="3">
        <v>1</v>
      </c>
      <c r="F10" s="3" t="s">
        <v>3</v>
      </c>
      <c r="G10" s="5">
        <f t="shared" si="0"/>
        <v>1.9607843137254902E-2</v>
      </c>
      <c r="H10" s="3"/>
      <c r="I10" s="3"/>
      <c r="J10" s="3"/>
      <c r="K10" s="3"/>
      <c r="L10" s="3"/>
      <c r="M10" s="3"/>
      <c r="N10" s="3" t="s">
        <v>41</v>
      </c>
      <c r="O10" s="3"/>
      <c r="P10" s="3"/>
      <c r="Q10" s="3">
        <v>33</v>
      </c>
      <c r="R10" s="3" t="s">
        <v>3</v>
      </c>
      <c r="S10" s="5">
        <f t="shared" si="1"/>
        <v>0.61111111111111116</v>
      </c>
      <c r="T10" s="3"/>
      <c r="U10" s="3"/>
      <c r="V10" s="3"/>
      <c r="W10" s="3"/>
      <c r="X10" s="3"/>
      <c r="Y10" s="3"/>
      <c r="Z10" s="3"/>
      <c r="AA10" s="2"/>
      <c r="AB10" s="1"/>
      <c r="AC10" s="1"/>
    </row>
    <row r="11" spans="1:29" ht="82">
      <c r="A11" s="3"/>
      <c r="B11" s="3" t="s">
        <v>5</v>
      </c>
      <c r="C11" s="3"/>
      <c r="D11" s="3"/>
      <c r="E11" s="3">
        <v>9</v>
      </c>
      <c r="F11" s="3" t="s">
        <v>3</v>
      </c>
      <c r="G11" s="5">
        <f t="shared" si="0"/>
        <v>0.17647058823529413</v>
      </c>
      <c r="H11" s="3"/>
      <c r="I11" s="3"/>
      <c r="J11" s="3"/>
      <c r="K11" s="3"/>
      <c r="L11" s="3"/>
      <c r="M11" s="3"/>
      <c r="N11" s="3" t="s">
        <v>42</v>
      </c>
      <c r="O11" s="3"/>
      <c r="P11" s="3"/>
      <c r="Q11" s="3">
        <v>14</v>
      </c>
      <c r="R11" s="3" t="s">
        <v>3</v>
      </c>
      <c r="S11" s="5">
        <f t="shared" si="1"/>
        <v>0.25925925925925924</v>
      </c>
      <c r="T11" s="3"/>
      <c r="U11" s="3"/>
      <c r="V11" s="3"/>
      <c r="W11" s="3"/>
      <c r="X11" s="3"/>
      <c r="Y11" s="3"/>
      <c r="Z11" s="3"/>
      <c r="AA11" s="2"/>
      <c r="AB11" s="1"/>
      <c r="AC11" s="1"/>
    </row>
    <row r="12" spans="1:29" ht="82">
      <c r="A12" s="3"/>
      <c r="B12" s="3" t="s">
        <v>6</v>
      </c>
      <c r="C12" s="3"/>
      <c r="D12" s="3"/>
      <c r="E12" s="3">
        <v>7</v>
      </c>
      <c r="F12" s="3" t="s">
        <v>3</v>
      </c>
      <c r="G12" s="5">
        <f t="shared" si="0"/>
        <v>0.13725490196078433</v>
      </c>
      <c r="H12" s="3"/>
      <c r="I12" s="3"/>
      <c r="J12" s="3"/>
      <c r="K12" s="3"/>
      <c r="L12" s="3"/>
      <c r="M12" s="3"/>
      <c r="N12" s="3" t="s">
        <v>43</v>
      </c>
      <c r="O12" s="3"/>
      <c r="P12" s="3"/>
      <c r="Q12" s="3">
        <v>2</v>
      </c>
      <c r="R12" s="3" t="s">
        <v>3</v>
      </c>
      <c r="S12" s="5">
        <f t="shared" si="1"/>
        <v>3.7037037037037035E-2</v>
      </c>
      <c r="T12" s="3"/>
      <c r="U12" s="3"/>
      <c r="V12" s="3"/>
      <c r="W12" s="3"/>
      <c r="X12" s="3"/>
      <c r="Y12" s="3"/>
      <c r="Z12" s="3"/>
      <c r="AA12" s="2"/>
      <c r="AB12" s="1"/>
      <c r="AC12" s="1"/>
    </row>
    <row r="13" spans="1:29" ht="82">
      <c r="A13" s="4" t="s">
        <v>8</v>
      </c>
      <c r="B13" s="3"/>
      <c r="C13" s="3"/>
      <c r="D13" s="3"/>
      <c r="E13" s="3"/>
      <c r="F13" s="3"/>
      <c r="G13" s="5"/>
      <c r="H13" s="3"/>
      <c r="I13" s="3"/>
      <c r="J13" s="3"/>
      <c r="K13" s="3"/>
      <c r="L13" s="3"/>
      <c r="M13" s="3"/>
      <c r="N13" s="3" t="s">
        <v>44</v>
      </c>
      <c r="O13" s="3"/>
      <c r="P13" s="3"/>
      <c r="Q13" s="3">
        <v>0</v>
      </c>
      <c r="R13" s="3" t="s">
        <v>3</v>
      </c>
      <c r="S13" s="5">
        <f t="shared" si="1"/>
        <v>0</v>
      </c>
      <c r="T13" s="3"/>
      <c r="U13" s="3"/>
      <c r="V13" s="3"/>
      <c r="W13" s="3"/>
      <c r="X13" s="3"/>
      <c r="Y13" s="3"/>
      <c r="Z13" s="3"/>
      <c r="AA13" s="2"/>
      <c r="AB13" s="1"/>
      <c r="AC13" s="1"/>
    </row>
    <row r="14" spans="1:29" ht="82">
      <c r="A14" s="3"/>
      <c r="B14" s="3" t="s">
        <v>9</v>
      </c>
      <c r="C14" s="3"/>
      <c r="D14" s="3"/>
      <c r="E14" s="3">
        <v>25</v>
      </c>
      <c r="F14" s="3" t="s">
        <v>3</v>
      </c>
      <c r="G14" s="5">
        <f t="shared" si="0"/>
        <v>0.49019607843137253</v>
      </c>
      <c r="H14" s="3"/>
      <c r="I14" s="3"/>
      <c r="J14" s="3"/>
      <c r="K14" s="3"/>
      <c r="L14" s="3"/>
      <c r="M14" s="3"/>
      <c r="N14" s="3" t="s">
        <v>6</v>
      </c>
      <c r="O14" s="3"/>
      <c r="P14" s="3"/>
      <c r="Q14" s="3">
        <v>5</v>
      </c>
      <c r="R14" s="3" t="s">
        <v>3</v>
      </c>
      <c r="S14" s="5">
        <f t="shared" si="1"/>
        <v>9.2592592592592587E-2</v>
      </c>
      <c r="T14" s="3"/>
      <c r="U14" s="3"/>
      <c r="V14" s="3"/>
      <c r="W14" s="3"/>
      <c r="X14" s="3"/>
      <c r="Y14" s="3"/>
      <c r="Z14" s="3"/>
      <c r="AA14" s="2"/>
      <c r="AB14" s="1"/>
      <c r="AC14" s="1"/>
    </row>
    <row r="15" spans="1:29" ht="82">
      <c r="A15" s="3"/>
      <c r="B15" s="3" t="s">
        <v>10</v>
      </c>
      <c r="C15" s="3"/>
      <c r="D15" s="3"/>
      <c r="E15" s="3">
        <v>0</v>
      </c>
      <c r="F15" s="3" t="s">
        <v>3</v>
      </c>
      <c r="G15" s="5">
        <f t="shared" si="0"/>
        <v>0</v>
      </c>
      <c r="H15" s="3"/>
      <c r="I15" s="3"/>
      <c r="J15" s="3"/>
      <c r="K15" s="3"/>
      <c r="L15" s="3"/>
      <c r="M15" s="4" t="s">
        <v>17</v>
      </c>
      <c r="N15" s="3"/>
      <c r="O15" s="3"/>
      <c r="P15" s="3"/>
      <c r="Q15" s="3"/>
      <c r="R15" s="3"/>
      <c r="S15" s="5"/>
      <c r="T15" s="3"/>
      <c r="U15" s="3"/>
      <c r="V15" s="3"/>
      <c r="W15" s="3"/>
      <c r="X15" s="3"/>
      <c r="Y15" s="3"/>
      <c r="Z15" s="3"/>
      <c r="AA15" s="2"/>
      <c r="AB15" s="1"/>
      <c r="AC15" s="1"/>
    </row>
    <row r="16" spans="1:29" ht="82">
      <c r="A16" s="3"/>
      <c r="B16" s="3" t="s">
        <v>5</v>
      </c>
      <c r="C16" s="3"/>
      <c r="D16" s="3"/>
      <c r="E16" s="3">
        <v>8</v>
      </c>
      <c r="F16" s="3" t="s">
        <v>3</v>
      </c>
      <c r="G16" s="5">
        <f t="shared" si="0"/>
        <v>0.15686274509803921</v>
      </c>
      <c r="H16" s="3"/>
      <c r="I16" s="3"/>
      <c r="J16" s="3"/>
      <c r="K16" s="3"/>
      <c r="L16" s="3"/>
      <c r="M16" s="3"/>
      <c r="N16" s="3" t="s">
        <v>41</v>
      </c>
      <c r="O16" s="3"/>
      <c r="P16" s="3"/>
      <c r="Q16" s="3">
        <v>23</v>
      </c>
      <c r="R16" s="3" t="s">
        <v>3</v>
      </c>
      <c r="S16" s="5">
        <f t="shared" ref="S16:S20" si="2">Q16/54</f>
        <v>0.42592592592592593</v>
      </c>
      <c r="T16" s="3"/>
      <c r="U16" s="3"/>
      <c r="V16" s="3"/>
      <c r="W16" s="3"/>
      <c r="X16" s="3"/>
      <c r="Y16" s="3"/>
      <c r="Z16" s="3"/>
      <c r="AA16" s="2"/>
      <c r="AB16" s="1"/>
      <c r="AC16" s="1"/>
    </row>
    <row r="17" spans="1:29" ht="82">
      <c r="A17" s="3"/>
      <c r="B17" s="3" t="s">
        <v>6</v>
      </c>
      <c r="C17" s="3"/>
      <c r="D17" s="3"/>
      <c r="E17" s="3">
        <v>18</v>
      </c>
      <c r="F17" s="3" t="s">
        <v>3</v>
      </c>
      <c r="G17" s="5">
        <f t="shared" si="0"/>
        <v>0.35294117647058826</v>
      </c>
      <c r="H17" s="3"/>
      <c r="I17" s="3"/>
      <c r="J17" s="3"/>
      <c r="K17" s="3"/>
      <c r="L17" s="3"/>
      <c r="M17" s="3"/>
      <c r="N17" s="3" t="s">
        <v>42</v>
      </c>
      <c r="O17" s="3"/>
      <c r="P17" s="3"/>
      <c r="Q17" s="3">
        <v>13</v>
      </c>
      <c r="R17" s="3" t="s">
        <v>3</v>
      </c>
      <c r="S17" s="5">
        <f t="shared" si="2"/>
        <v>0.24074074074074073</v>
      </c>
      <c r="T17" s="3"/>
      <c r="U17" s="3"/>
      <c r="V17" s="3"/>
      <c r="W17" s="3"/>
      <c r="X17" s="3"/>
      <c r="Y17" s="3"/>
      <c r="Z17" s="3"/>
      <c r="AA17" s="2"/>
      <c r="AB17" s="1"/>
      <c r="AC17" s="1"/>
    </row>
    <row r="18" spans="1:29" ht="82">
      <c r="A18" s="3" t="s">
        <v>11</v>
      </c>
      <c r="B18" s="3"/>
      <c r="C18" s="3"/>
      <c r="D18" s="3"/>
      <c r="E18" s="3"/>
      <c r="F18" s="3"/>
      <c r="G18" s="5"/>
      <c r="H18" s="3"/>
      <c r="I18" s="3"/>
      <c r="J18" s="3"/>
      <c r="K18" s="3"/>
      <c r="L18" s="3"/>
      <c r="M18" s="3"/>
      <c r="N18" s="3" t="s">
        <v>43</v>
      </c>
      <c r="O18" s="3"/>
      <c r="P18" s="3"/>
      <c r="Q18" s="3">
        <v>5</v>
      </c>
      <c r="R18" s="3" t="s">
        <v>3</v>
      </c>
      <c r="S18" s="5">
        <f t="shared" si="2"/>
        <v>9.2592592592592587E-2</v>
      </c>
      <c r="T18" s="3"/>
      <c r="U18" s="3"/>
      <c r="V18" s="3"/>
      <c r="W18" s="3"/>
      <c r="X18" s="3"/>
      <c r="Y18" s="3"/>
      <c r="Z18" s="3"/>
      <c r="AA18" s="2"/>
      <c r="AB18" s="1"/>
      <c r="AC18" s="1"/>
    </row>
    <row r="19" spans="1:29" ht="82">
      <c r="A19" s="4" t="s">
        <v>1</v>
      </c>
      <c r="B19" s="3"/>
      <c r="C19" s="3"/>
      <c r="D19" s="3"/>
      <c r="E19" s="3"/>
      <c r="F19" s="3"/>
      <c r="G19" s="5"/>
      <c r="H19" s="3"/>
      <c r="I19" s="3"/>
      <c r="J19" s="3"/>
      <c r="K19" s="3"/>
      <c r="L19" s="3"/>
      <c r="M19" s="3"/>
      <c r="N19" s="3" t="s">
        <v>44</v>
      </c>
      <c r="O19" s="3"/>
      <c r="P19" s="3"/>
      <c r="Q19" s="3">
        <v>2</v>
      </c>
      <c r="R19" s="3" t="s">
        <v>3</v>
      </c>
      <c r="S19" s="5">
        <f t="shared" si="2"/>
        <v>3.7037037037037035E-2</v>
      </c>
      <c r="T19" s="3"/>
      <c r="U19" s="3"/>
      <c r="V19" s="3"/>
      <c r="W19" s="3"/>
      <c r="X19" s="3"/>
      <c r="Y19" s="3"/>
      <c r="Z19" s="3"/>
      <c r="AA19" s="2"/>
      <c r="AB19" s="1"/>
      <c r="AC19" s="1"/>
    </row>
    <row r="20" spans="1:29" ht="82">
      <c r="A20" s="3"/>
      <c r="B20" s="3" t="s">
        <v>12</v>
      </c>
      <c r="C20" s="3"/>
      <c r="D20" s="3"/>
      <c r="E20" s="3">
        <v>31</v>
      </c>
      <c r="F20" s="3" t="s">
        <v>3</v>
      </c>
      <c r="G20" s="5">
        <f t="shared" si="0"/>
        <v>0.60784313725490191</v>
      </c>
      <c r="H20" s="3"/>
      <c r="I20" s="3"/>
      <c r="J20" s="3"/>
      <c r="K20" s="3"/>
      <c r="L20" s="3"/>
      <c r="M20" s="3"/>
      <c r="N20" s="3" t="s">
        <v>6</v>
      </c>
      <c r="O20" s="3"/>
      <c r="P20" s="3"/>
      <c r="Q20" s="3">
        <v>10</v>
      </c>
      <c r="R20" s="3" t="s">
        <v>3</v>
      </c>
      <c r="S20" s="5">
        <f t="shared" si="2"/>
        <v>0.18518518518518517</v>
      </c>
      <c r="T20" s="3"/>
      <c r="U20" s="3"/>
      <c r="V20" s="3"/>
      <c r="W20" s="3"/>
      <c r="X20" s="3"/>
      <c r="Y20" s="3"/>
      <c r="Z20" s="3"/>
      <c r="AA20" s="2"/>
      <c r="AB20" s="1"/>
      <c r="AC20" s="1"/>
    </row>
    <row r="21" spans="1:29" ht="82">
      <c r="A21" s="3"/>
      <c r="B21" s="3" t="s">
        <v>13</v>
      </c>
      <c r="C21" s="3"/>
      <c r="D21" s="3"/>
      <c r="E21" s="3">
        <v>0</v>
      </c>
      <c r="F21" s="3" t="s">
        <v>3</v>
      </c>
      <c r="G21" s="5">
        <f t="shared" si="0"/>
        <v>0</v>
      </c>
      <c r="H21" s="3"/>
      <c r="I21" s="3"/>
      <c r="J21" s="3"/>
      <c r="K21" s="3"/>
      <c r="L21" s="3"/>
      <c r="M21" s="4" t="s">
        <v>8</v>
      </c>
      <c r="N21" s="3"/>
      <c r="O21" s="3"/>
      <c r="P21" s="3"/>
      <c r="Q21" s="3"/>
      <c r="R21" s="3"/>
      <c r="S21" s="5"/>
      <c r="T21" s="3"/>
      <c r="U21" s="3"/>
      <c r="V21" s="3"/>
      <c r="W21" s="3"/>
      <c r="X21" s="3"/>
      <c r="Y21" s="3"/>
      <c r="Z21" s="3"/>
      <c r="AA21" s="2"/>
      <c r="AB21" s="1"/>
      <c r="AC21" s="1"/>
    </row>
    <row r="22" spans="1:29" ht="82">
      <c r="A22" s="3"/>
      <c r="B22" s="3" t="s">
        <v>5</v>
      </c>
      <c r="C22" s="3"/>
      <c r="D22" s="3"/>
      <c r="E22" s="3">
        <v>7</v>
      </c>
      <c r="F22" s="3" t="s">
        <v>3</v>
      </c>
      <c r="G22" s="5">
        <f t="shared" si="0"/>
        <v>0.13725490196078433</v>
      </c>
      <c r="H22" s="3"/>
      <c r="I22" s="3"/>
      <c r="J22" s="3"/>
      <c r="K22" s="3"/>
      <c r="L22" s="3"/>
      <c r="M22" s="3"/>
      <c r="N22" s="3" t="s">
        <v>41</v>
      </c>
      <c r="O22" s="3"/>
      <c r="P22" s="3"/>
      <c r="Q22" s="3">
        <v>14</v>
      </c>
      <c r="R22" s="3" t="s">
        <v>3</v>
      </c>
      <c r="S22" s="5">
        <f t="shared" ref="S22:S26" si="3">Q22/54</f>
        <v>0.25925925925925924</v>
      </c>
      <c r="T22" s="3"/>
      <c r="U22" s="3"/>
      <c r="V22" s="3"/>
      <c r="W22" s="3"/>
      <c r="X22" s="3"/>
      <c r="Y22" s="3"/>
      <c r="Z22" s="3"/>
      <c r="AA22" s="2"/>
      <c r="AB22" s="1"/>
      <c r="AC22" s="1"/>
    </row>
    <row r="23" spans="1:29" ht="82">
      <c r="A23" s="3"/>
      <c r="B23" s="3" t="s">
        <v>6</v>
      </c>
      <c r="C23" s="3"/>
      <c r="D23" s="3"/>
      <c r="E23" s="3">
        <v>13</v>
      </c>
      <c r="F23" s="3" t="s">
        <v>3</v>
      </c>
      <c r="G23" s="5">
        <f t="shared" si="0"/>
        <v>0.25490196078431371</v>
      </c>
      <c r="H23" s="3"/>
      <c r="I23" s="3"/>
      <c r="J23" s="3"/>
      <c r="K23" s="3"/>
      <c r="L23" s="3"/>
      <c r="M23" s="3"/>
      <c r="N23" s="3" t="s">
        <v>42</v>
      </c>
      <c r="O23" s="3"/>
      <c r="P23" s="3"/>
      <c r="Q23" s="3">
        <v>15</v>
      </c>
      <c r="R23" s="3" t="s">
        <v>3</v>
      </c>
      <c r="S23" s="5">
        <f t="shared" si="3"/>
        <v>0.27777777777777779</v>
      </c>
      <c r="T23" s="3"/>
      <c r="U23" s="3"/>
      <c r="V23" s="3"/>
      <c r="W23" s="3"/>
      <c r="X23" s="3"/>
      <c r="Y23" s="3"/>
      <c r="Z23" s="3"/>
      <c r="AA23" s="2"/>
      <c r="AB23" s="1"/>
      <c r="AC23" s="1"/>
    </row>
    <row r="24" spans="1:29" ht="82">
      <c r="A24" s="4" t="s">
        <v>7</v>
      </c>
      <c r="B24" s="3"/>
      <c r="C24" s="3"/>
      <c r="D24" s="3"/>
      <c r="E24" s="3"/>
      <c r="F24" s="3"/>
      <c r="G24" s="5"/>
      <c r="H24" s="3"/>
      <c r="I24" s="3"/>
      <c r="J24" s="3"/>
      <c r="K24" s="3"/>
      <c r="L24" s="3"/>
      <c r="M24" s="3"/>
      <c r="N24" s="3" t="s">
        <v>43</v>
      </c>
      <c r="O24" s="3"/>
      <c r="P24" s="3"/>
      <c r="Q24" s="3">
        <v>2</v>
      </c>
      <c r="R24" s="3" t="s">
        <v>3</v>
      </c>
      <c r="S24" s="5">
        <f t="shared" si="3"/>
        <v>3.7037037037037035E-2</v>
      </c>
      <c r="T24" s="3"/>
      <c r="U24" s="3"/>
      <c r="V24" s="3"/>
      <c r="W24" s="3"/>
      <c r="X24" s="3"/>
      <c r="Y24" s="3"/>
      <c r="Z24" s="3"/>
      <c r="AA24" s="2"/>
      <c r="AB24" s="1"/>
      <c r="AC24" s="1"/>
    </row>
    <row r="25" spans="1:29" ht="82">
      <c r="A25" s="3"/>
      <c r="B25" s="3" t="s">
        <v>2</v>
      </c>
      <c r="C25" s="3"/>
      <c r="D25" s="3"/>
      <c r="E25" s="3">
        <v>27</v>
      </c>
      <c r="F25" s="3" t="s">
        <v>3</v>
      </c>
      <c r="G25" s="5">
        <f t="shared" si="0"/>
        <v>0.52941176470588236</v>
      </c>
      <c r="H25" s="3"/>
      <c r="I25" s="3"/>
      <c r="J25" s="3"/>
      <c r="K25" s="3"/>
      <c r="L25" s="3"/>
      <c r="M25" s="3"/>
      <c r="N25" s="3" t="s">
        <v>44</v>
      </c>
      <c r="O25" s="3"/>
      <c r="P25" s="3"/>
      <c r="Q25" s="3">
        <v>2</v>
      </c>
      <c r="R25" s="3" t="s">
        <v>3</v>
      </c>
      <c r="S25" s="5">
        <f t="shared" si="3"/>
        <v>3.7037037037037035E-2</v>
      </c>
      <c r="T25" s="3"/>
      <c r="U25" s="3"/>
      <c r="V25" s="3"/>
      <c r="W25" s="3"/>
      <c r="X25" s="3"/>
      <c r="Y25" s="3"/>
      <c r="Z25" s="3"/>
      <c r="AA25" s="2"/>
      <c r="AB25" s="1"/>
      <c r="AC25" s="1"/>
    </row>
    <row r="26" spans="1:29" ht="82">
      <c r="A26" s="3"/>
      <c r="B26" s="3" t="s">
        <v>4</v>
      </c>
      <c r="C26" s="3"/>
      <c r="D26" s="3"/>
      <c r="E26" s="3">
        <v>1</v>
      </c>
      <c r="F26" s="3" t="s">
        <v>3</v>
      </c>
      <c r="G26" s="5">
        <f t="shared" si="0"/>
        <v>1.9607843137254902E-2</v>
      </c>
      <c r="H26" s="3"/>
      <c r="I26" s="3"/>
      <c r="J26" s="3"/>
      <c r="K26" s="3"/>
      <c r="L26" s="3"/>
      <c r="M26" s="3"/>
      <c r="N26" s="3" t="s">
        <v>6</v>
      </c>
      <c r="O26" s="3"/>
      <c r="P26" s="3"/>
      <c r="Q26" s="3">
        <v>21</v>
      </c>
      <c r="R26" s="3" t="s">
        <v>3</v>
      </c>
      <c r="S26" s="5">
        <f t="shared" si="3"/>
        <v>0.3888888888888889</v>
      </c>
      <c r="T26" s="3"/>
      <c r="U26" s="3"/>
      <c r="V26" s="3"/>
      <c r="W26" s="3"/>
      <c r="X26" s="3"/>
      <c r="Y26" s="3"/>
      <c r="Z26" s="3"/>
      <c r="AA26" s="2"/>
      <c r="AB26" s="1"/>
      <c r="AC26" s="1"/>
    </row>
    <row r="27" spans="1:29" ht="82">
      <c r="A27" s="3"/>
      <c r="B27" s="3" t="s">
        <v>5</v>
      </c>
      <c r="C27" s="3"/>
      <c r="D27" s="3"/>
      <c r="E27" s="3">
        <v>3</v>
      </c>
      <c r="F27" s="3" t="s">
        <v>3</v>
      </c>
      <c r="G27" s="5">
        <f t="shared" si="0"/>
        <v>5.8823529411764705E-2</v>
      </c>
      <c r="H27" s="3"/>
      <c r="I27" s="3"/>
      <c r="J27" s="3"/>
      <c r="K27" s="3"/>
      <c r="L27" s="3"/>
      <c r="M27" s="3" t="s">
        <v>11</v>
      </c>
      <c r="N27" s="3"/>
      <c r="O27" s="3"/>
      <c r="P27" s="3"/>
      <c r="Q27" s="3"/>
      <c r="R27" s="3"/>
      <c r="S27" s="5"/>
      <c r="T27" s="3"/>
      <c r="U27" s="3"/>
      <c r="V27" s="3"/>
      <c r="W27" s="3"/>
      <c r="X27" s="3"/>
      <c r="Y27" s="3"/>
      <c r="Z27" s="3"/>
      <c r="AA27" s="2"/>
      <c r="AB27" s="1"/>
      <c r="AC27" s="1"/>
    </row>
    <row r="28" spans="1:29" ht="82">
      <c r="A28" s="3"/>
      <c r="B28" s="3" t="s">
        <v>6</v>
      </c>
      <c r="C28" s="3"/>
      <c r="D28" s="3"/>
      <c r="E28" s="3">
        <v>20</v>
      </c>
      <c r="F28" s="3" t="s">
        <v>3</v>
      </c>
      <c r="G28" s="5">
        <f t="shared" si="0"/>
        <v>0.39215686274509803</v>
      </c>
      <c r="H28" s="3"/>
      <c r="I28" s="3"/>
      <c r="J28" s="3"/>
      <c r="K28" s="3"/>
      <c r="L28" s="3"/>
      <c r="M28" s="4" t="s">
        <v>1</v>
      </c>
      <c r="N28" s="3"/>
      <c r="O28" s="3"/>
      <c r="P28" s="3"/>
      <c r="Q28" s="3"/>
      <c r="R28" s="3"/>
      <c r="S28" s="5"/>
      <c r="T28" s="3"/>
      <c r="U28" s="3"/>
      <c r="V28" s="3"/>
      <c r="W28" s="3"/>
      <c r="X28" s="3"/>
      <c r="Y28" s="3"/>
      <c r="Z28" s="3"/>
      <c r="AA28" s="2"/>
      <c r="AB28" s="1"/>
      <c r="AC28" s="1"/>
    </row>
    <row r="29" spans="1:29" ht="82">
      <c r="A29" s="3" t="s">
        <v>14</v>
      </c>
      <c r="B29" s="3"/>
      <c r="C29" s="3"/>
      <c r="D29" s="3"/>
      <c r="E29" s="3"/>
      <c r="F29" s="3"/>
      <c r="G29" s="5"/>
      <c r="H29" s="3"/>
      <c r="I29" s="3"/>
      <c r="J29" s="3"/>
      <c r="K29" s="3"/>
      <c r="L29" s="3"/>
      <c r="M29" s="3"/>
      <c r="N29" s="3" t="s">
        <v>45</v>
      </c>
      <c r="O29" s="3"/>
      <c r="P29" s="3"/>
      <c r="Q29" s="3">
        <v>2</v>
      </c>
      <c r="R29" s="3" t="s">
        <v>3</v>
      </c>
      <c r="S29" s="5">
        <f t="shared" si="1"/>
        <v>3.7037037037037035E-2</v>
      </c>
      <c r="T29" s="3"/>
      <c r="U29" s="3"/>
      <c r="V29" s="3"/>
      <c r="W29" s="3"/>
      <c r="X29" s="3"/>
      <c r="Y29" s="3"/>
      <c r="Z29" s="3"/>
      <c r="AA29" s="2"/>
      <c r="AB29" s="1"/>
      <c r="AC29" s="1"/>
    </row>
    <row r="30" spans="1:29" ht="82">
      <c r="A30" s="4" t="s">
        <v>1</v>
      </c>
      <c r="B30" s="3"/>
      <c r="C30" s="3"/>
      <c r="D30" s="3"/>
      <c r="E30" s="3"/>
      <c r="F30" s="3"/>
      <c r="G30" s="5"/>
      <c r="H30" s="3"/>
      <c r="I30" s="3"/>
      <c r="J30" s="3"/>
      <c r="K30" s="3"/>
      <c r="L30" s="3"/>
      <c r="M30" s="3"/>
      <c r="N30" s="3" t="s">
        <v>46</v>
      </c>
      <c r="O30" s="3"/>
      <c r="P30" s="3"/>
      <c r="Q30" s="3">
        <v>27</v>
      </c>
      <c r="R30" s="3" t="s">
        <v>3</v>
      </c>
      <c r="S30" s="5">
        <f t="shared" si="1"/>
        <v>0.5</v>
      </c>
      <c r="T30" s="3"/>
      <c r="U30" s="3"/>
      <c r="V30" s="3"/>
      <c r="W30" s="3"/>
      <c r="X30" s="3"/>
      <c r="Y30" s="3"/>
      <c r="Z30" s="3"/>
      <c r="AA30" s="2"/>
      <c r="AB30" s="1"/>
      <c r="AC30" s="1"/>
    </row>
    <row r="31" spans="1:29" ht="82">
      <c r="A31" s="3"/>
      <c r="B31" s="3" t="s">
        <v>2</v>
      </c>
      <c r="C31" s="3"/>
      <c r="D31" s="3"/>
      <c r="E31" s="3">
        <v>22</v>
      </c>
      <c r="F31" s="3" t="s">
        <v>3</v>
      </c>
      <c r="G31" s="5">
        <f t="shared" si="0"/>
        <v>0.43137254901960786</v>
      </c>
      <c r="H31" s="3"/>
      <c r="I31" s="3"/>
      <c r="J31" s="3"/>
      <c r="K31" s="3"/>
      <c r="L31" s="3"/>
      <c r="M31" s="3"/>
      <c r="N31" s="3" t="s">
        <v>47</v>
      </c>
      <c r="O31" s="3"/>
      <c r="P31" s="3"/>
      <c r="Q31" s="3">
        <v>6</v>
      </c>
      <c r="R31" s="3" t="s">
        <v>3</v>
      </c>
      <c r="S31" s="5">
        <f t="shared" si="1"/>
        <v>0.1111111111111111</v>
      </c>
      <c r="T31" s="3"/>
      <c r="U31" s="3"/>
      <c r="V31" s="3"/>
      <c r="W31" s="3"/>
      <c r="X31" s="3"/>
      <c r="Y31" s="3"/>
      <c r="Z31" s="3"/>
      <c r="AA31" s="2"/>
      <c r="AB31" s="1"/>
      <c r="AC31" s="1"/>
    </row>
    <row r="32" spans="1:29" ht="82">
      <c r="A32" s="3"/>
      <c r="B32" s="3" t="s">
        <v>4</v>
      </c>
      <c r="C32" s="3"/>
      <c r="D32" s="3"/>
      <c r="E32" s="3">
        <v>4</v>
      </c>
      <c r="F32" s="3" t="s">
        <v>3</v>
      </c>
      <c r="G32" s="5">
        <f t="shared" si="0"/>
        <v>7.8431372549019607E-2</v>
      </c>
      <c r="H32" s="3"/>
      <c r="I32" s="3"/>
      <c r="J32" s="3"/>
      <c r="K32" s="3"/>
      <c r="L32" s="3"/>
      <c r="M32" s="3"/>
      <c r="N32" s="3" t="s">
        <v>48</v>
      </c>
      <c r="O32" s="3"/>
      <c r="P32" s="3"/>
      <c r="Q32" s="3">
        <v>1</v>
      </c>
      <c r="R32" s="3" t="s">
        <v>3</v>
      </c>
      <c r="S32" s="5">
        <f t="shared" si="1"/>
        <v>1.8518518518518517E-2</v>
      </c>
      <c r="T32" s="3"/>
      <c r="U32" s="3"/>
      <c r="V32" s="3"/>
      <c r="W32" s="3"/>
      <c r="X32" s="3"/>
      <c r="Y32" s="3"/>
      <c r="Z32" s="3"/>
      <c r="AA32" s="2"/>
      <c r="AB32" s="1"/>
      <c r="AC32" s="1"/>
    </row>
    <row r="33" spans="1:29" ht="82">
      <c r="A33" s="3"/>
      <c r="B33" s="3" t="s">
        <v>5</v>
      </c>
      <c r="C33" s="3"/>
      <c r="D33" s="3"/>
      <c r="E33" s="3">
        <v>2</v>
      </c>
      <c r="F33" s="3" t="s">
        <v>3</v>
      </c>
      <c r="G33" s="5">
        <f t="shared" si="0"/>
        <v>3.9215686274509803E-2</v>
      </c>
      <c r="H33" s="3"/>
      <c r="I33" s="3"/>
      <c r="J33" s="3"/>
      <c r="K33" s="3"/>
      <c r="L33" s="3"/>
      <c r="M33" s="3"/>
      <c r="N33" s="3" t="s">
        <v>6</v>
      </c>
      <c r="O33" s="3"/>
      <c r="P33" s="3"/>
      <c r="Q33" s="3">
        <v>17</v>
      </c>
      <c r="R33" s="3" t="s">
        <v>3</v>
      </c>
      <c r="S33" s="5">
        <f t="shared" si="1"/>
        <v>0.31481481481481483</v>
      </c>
      <c r="T33" s="3"/>
      <c r="U33" s="3"/>
      <c r="V33" s="3"/>
      <c r="W33" s="3"/>
      <c r="X33" s="3"/>
      <c r="Y33" s="3"/>
      <c r="Z33" s="3"/>
      <c r="AA33" s="2"/>
      <c r="AB33" s="1"/>
      <c r="AC33" s="1"/>
    </row>
    <row r="34" spans="1:29" ht="82">
      <c r="A34" s="3"/>
      <c r="B34" s="3" t="s">
        <v>6</v>
      </c>
      <c r="C34" s="3"/>
      <c r="D34" s="3"/>
      <c r="E34" s="3">
        <v>23</v>
      </c>
      <c r="F34" s="3" t="s">
        <v>3</v>
      </c>
      <c r="G34" s="5">
        <f t="shared" si="0"/>
        <v>0.45098039215686275</v>
      </c>
      <c r="H34" s="3"/>
      <c r="I34" s="3"/>
      <c r="J34" s="3"/>
      <c r="K34" s="3"/>
      <c r="L34" s="3"/>
      <c r="M34" s="4" t="s">
        <v>7</v>
      </c>
      <c r="N34" s="3"/>
      <c r="O34" s="3"/>
      <c r="P34" s="3"/>
      <c r="Q34" s="3"/>
      <c r="R34" s="3"/>
      <c r="S34" s="5"/>
      <c r="T34" s="3"/>
      <c r="U34" s="3"/>
      <c r="V34" s="3"/>
      <c r="W34" s="3"/>
      <c r="X34" s="3"/>
      <c r="Y34" s="3"/>
      <c r="Z34" s="3"/>
      <c r="AA34" s="2"/>
      <c r="AB34" s="1"/>
      <c r="AC34" s="1"/>
    </row>
    <row r="35" spans="1:29" ht="82">
      <c r="A35" s="4" t="s">
        <v>7</v>
      </c>
      <c r="B35" s="3"/>
      <c r="C35" s="3"/>
      <c r="D35" s="3"/>
      <c r="E35" s="3"/>
      <c r="F35" s="3"/>
      <c r="G35" s="5"/>
      <c r="H35" s="3"/>
      <c r="I35" s="3"/>
      <c r="J35" s="3"/>
      <c r="K35" s="3"/>
      <c r="L35" s="3"/>
      <c r="M35" s="3"/>
      <c r="N35" s="3" t="s">
        <v>2</v>
      </c>
      <c r="O35" s="3"/>
      <c r="P35" s="3"/>
      <c r="Q35" s="3">
        <v>2</v>
      </c>
      <c r="R35" s="3" t="s">
        <v>3</v>
      </c>
      <c r="S35" s="5">
        <f t="shared" si="1"/>
        <v>3.7037037037037035E-2</v>
      </c>
      <c r="T35" s="3"/>
      <c r="U35" s="3"/>
      <c r="V35" s="3"/>
      <c r="W35" s="3"/>
      <c r="X35" s="3"/>
      <c r="Y35" s="3"/>
      <c r="Z35" s="3"/>
      <c r="AA35" s="2"/>
      <c r="AB35" s="1"/>
      <c r="AC35" s="1"/>
    </row>
    <row r="36" spans="1:29" ht="82">
      <c r="A36" s="3"/>
      <c r="B36" s="3" t="s">
        <v>15</v>
      </c>
      <c r="C36" s="3"/>
      <c r="D36" s="3"/>
      <c r="E36" s="3">
        <v>26</v>
      </c>
      <c r="F36" s="3" t="s">
        <v>3</v>
      </c>
      <c r="G36" s="5">
        <f t="shared" si="0"/>
        <v>0.50980392156862742</v>
      </c>
      <c r="H36" s="3"/>
      <c r="I36" s="3"/>
      <c r="J36" s="3"/>
      <c r="K36" s="3"/>
      <c r="L36" s="3"/>
      <c r="M36" s="3"/>
      <c r="N36" s="3" t="s">
        <v>49</v>
      </c>
      <c r="O36" s="3"/>
      <c r="P36" s="3"/>
      <c r="Q36" s="3">
        <v>26</v>
      </c>
      <c r="R36" s="3" t="s">
        <v>3</v>
      </c>
      <c r="S36" s="5">
        <f t="shared" si="1"/>
        <v>0.48148148148148145</v>
      </c>
      <c r="T36" s="3"/>
      <c r="U36" s="3"/>
      <c r="V36" s="3"/>
      <c r="W36" s="3"/>
      <c r="X36" s="3"/>
      <c r="Y36" s="3"/>
      <c r="Z36" s="3"/>
      <c r="AA36" s="2"/>
      <c r="AB36" s="1"/>
      <c r="AC36" s="1"/>
    </row>
    <row r="37" spans="1:29" ht="82">
      <c r="A37" s="3"/>
      <c r="B37" s="3" t="s">
        <v>16</v>
      </c>
      <c r="C37" s="3"/>
      <c r="D37" s="3"/>
      <c r="E37" s="3">
        <v>1</v>
      </c>
      <c r="F37" s="3" t="s">
        <v>3</v>
      </c>
      <c r="G37" s="5">
        <f t="shared" si="0"/>
        <v>1.9607843137254902E-2</v>
      </c>
      <c r="H37" s="3"/>
      <c r="I37" s="3"/>
      <c r="J37" s="3"/>
      <c r="K37" s="3"/>
      <c r="L37" s="3"/>
      <c r="M37" s="3"/>
      <c r="N37" s="3" t="s">
        <v>4</v>
      </c>
      <c r="O37" s="3"/>
      <c r="P37" s="3"/>
      <c r="Q37" s="3">
        <v>5</v>
      </c>
      <c r="R37" s="3" t="s">
        <v>3</v>
      </c>
      <c r="S37" s="5">
        <f t="shared" si="1"/>
        <v>9.2592592592592587E-2</v>
      </c>
      <c r="T37" s="3"/>
      <c r="U37" s="3"/>
      <c r="V37" s="3"/>
      <c r="W37" s="3"/>
      <c r="X37" s="3"/>
      <c r="Y37" s="3"/>
      <c r="Z37" s="3"/>
      <c r="AA37" s="2"/>
      <c r="AB37" s="1"/>
      <c r="AC37" s="1"/>
    </row>
    <row r="38" spans="1:29" ht="82">
      <c r="A38" s="3"/>
      <c r="B38" s="3" t="s">
        <v>5</v>
      </c>
      <c r="C38" s="3"/>
      <c r="D38" s="3"/>
      <c r="E38" s="3">
        <v>2</v>
      </c>
      <c r="F38" s="3" t="s">
        <v>3</v>
      </c>
      <c r="G38" s="5">
        <f t="shared" si="0"/>
        <v>3.9215686274509803E-2</v>
      </c>
      <c r="H38" s="3"/>
      <c r="I38" s="3"/>
      <c r="J38" s="3"/>
      <c r="K38" s="3"/>
      <c r="L38" s="3"/>
      <c r="M38" s="3"/>
      <c r="N38" s="3" t="s">
        <v>48</v>
      </c>
      <c r="O38" s="3"/>
      <c r="P38" s="3"/>
      <c r="Q38" s="3">
        <v>0</v>
      </c>
      <c r="R38" s="3" t="s">
        <v>3</v>
      </c>
      <c r="S38" s="5">
        <f t="shared" si="1"/>
        <v>0</v>
      </c>
      <c r="T38" s="3"/>
      <c r="U38" s="3"/>
      <c r="V38" s="3"/>
      <c r="W38" s="3"/>
      <c r="X38" s="3"/>
      <c r="Y38" s="3"/>
      <c r="Z38" s="3"/>
      <c r="AA38" s="2"/>
      <c r="AB38" s="1"/>
      <c r="AC38" s="1"/>
    </row>
    <row r="39" spans="1:29" ht="82">
      <c r="A39" s="3"/>
      <c r="B39" s="3" t="s">
        <v>6</v>
      </c>
      <c r="C39" s="3"/>
      <c r="D39" s="3"/>
      <c r="E39" s="3">
        <v>22</v>
      </c>
      <c r="F39" s="3" t="s">
        <v>3</v>
      </c>
      <c r="G39" s="5">
        <f t="shared" si="0"/>
        <v>0.43137254901960786</v>
      </c>
      <c r="H39" s="3"/>
      <c r="I39" s="3"/>
      <c r="J39" s="3"/>
      <c r="K39" s="3"/>
      <c r="L39" s="3"/>
      <c r="M39" s="3"/>
      <c r="N39" s="3" t="s">
        <v>6</v>
      </c>
      <c r="O39" s="3"/>
      <c r="P39" s="3"/>
      <c r="Q39" s="3">
        <v>20</v>
      </c>
      <c r="R39" s="3" t="s">
        <v>3</v>
      </c>
      <c r="S39" s="5">
        <f t="shared" si="1"/>
        <v>0.37037037037037035</v>
      </c>
      <c r="T39" s="3"/>
      <c r="U39" s="3"/>
      <c r="V39" s="3"/>
      <c r="W39" s="3"/>
      <c r="X39" s="3"/>
      <c r="Y39" s="3"/>
      <c r="Z39" s="3"/>
      <c r="AA39" s="2"/>
      <c r="AB39" s="1"/>
      <c r="AC39" s="1"/>
    </row>
    <row r="40" spans="1:29" ht="82">
      <c r="A40" s="4" t="s">
        <v>17</v>
      </c>
      <c r="B40" s="3"/>
      <c r="C40" s="3"/>
      <c r="D40" s="3"/>
      <c r="E40" s="3"/>
      <c r="F40" s="3"/>
      <c r="G40" s="5"/>
      <c r="H40" s="3"/>
      <c r="I40" s="3"/>
      <c r="J40" s="3"/>
      <c r="K40" s="3"/>
      <c r="L40" s="3"/>
      <c r="M40" s="3" t="s">
        <v>14</v>
      </c>
      <c r="N40" s="3"/>
      <c r="O40" s="3"/>
      <c r="P40" s="3"/>
      <c r="Q40" s="3"/>
      <c r="R40" s="3"/>
      <c r="S40" s="5"/>
      <c r="T40" s="3"/>
      <c r="U40" s="3"/>
      <c r="V40" s="3"/>
      <c r="W40" s="3"/>
      <c r="X40" s="3"/>
      <c r="Y40" s="3"/>
      <c r="Z40" s="3"/>
      <c r="AA40" s="2"/>
      <c r="AB40" s="1"/>
      <c r="AC40" s="1"/>
    </row>
    <row r="41" spans="1:29" ht="82">
      <c r="A41" s="3"/>
      <c r="B41" s="3" t="s">
        <v>2</v>
      </c>
      <c r="C41" s="3"/>
      <c r="D41" s="3"/>
      <c r="E41" s="3">
        <v>21</v>
      </c>
      <c r="F41" s="3" t="s">
        <v>3</v>
      </c>
      <c r="G41" s="5">
        <f t="shared" si="0"/>
        <v>0.41176470588235292</v>
      </c>
      <c r="H41" s="3"/>
      <c r="I41" s="3"/>
      <c r="J41" s="3"/>
      <c r="K41" s="3"/>
      <c r="L41" s="3"/>
      <c r="M41" s="4" t="s">
        <v>1</v>
      </c>
      <c r="N41" s="3"/>
      <c r="O41" s="3"/>
      <c r="P41" s="3"/>
      <c r="Q41" s="3"/>
      <c r="R41" s="3"/>
      <c r="S41" s="5"/>
      <c r="T41" s="3"/>
      <c r="U41" s="3"/>
      <c r="V41" s="3"/>
      <c r="W41" s="3"/>
      <c r="X41" s="3"/>
      <c r="Y41" s="3"/>
      <c r="Z41" s="3"/>
      <c r="AA41" s="2"/>
      <c r="AB41" s="1"/>
      <c r="AC41" s="1"/>
    </row>
    <row r="42" spans="1:29" ht="82">
      <c r="A42" s="3"/>
      <c r="B42" s="3" t="s">
        <v>4</v>
      </c>
      <c r="C42" s="3"/>
      <c r="D42" s="3"/>
      <c r="E42" s="3">
        <v>0</v>
      </c>
      <c r="F42" s="3" t="s">
        <v>3</v>
      </c>
      <c r="G42" s="5">
        <f t="shared" si="0"/>
        <v>0</v>
      </c>
      <c r="H42" s="3"/>
      <c r="I42" s="3"/>
      <c r="J42" s="3"/>
      <c r="K42" s="3"/>
      <c r="L42" s="3"/>
      <c r="M42" s="3"/>
      <c r="N42" s="3" t="s">
        <v>37</v>
      </c>
      <c r="O42" s="3"/>
      <c r="P42" s="3"/>
      <c r="Q42" s="3">
        <v>22</v>
      </c>
      <c r="R42" s="3" t="s">
        <v>3</v>
      </c>
      <c r="S42" s="5">
        <f>Q42/54</f>
        <v>0.40740740740740738</v>
      </c>
      <c r="T42" s="3"/>
      <c r="U42" s="3"/>
      <c r="V42" s="3"/>
      <c r="W42" s="3"/>
      <c r="X42" s="3"/>
      <c r="Y42" s="3"/>
      <c r="Z42" s="3"/>
      <c r="AA42" s="2"/>
      <c r="AB42" s="1"/>
      <c r="AC42" s="1"/>
    </row>
    <row r="43" spans="1:29" ht="82">
      <c r="A43" s="3"/>
      <c r="B43" s="3" t="s">
        <v>5</v>
      </c>
      <c r="C43" s="3"/>
      <c r="D43" s="3"/>
      <c r="E43" s="3">
        <v>6</v>
      </c>
      <c r="F43" s="3" t="s">
        <v>3</v>
      </c>
      <c r="G43" s="5">
        <f t="shared" si="0"/>
        <v>0.11764705882352941</v>
      </c>
      <c r="H43" s="3"/>
      <c r="I43" s="3"/>
      <c r="J43" s="3"/>
      <c r="K43" s="3"/>
      <c r="L43" s="3"/>
      <c r="M43" s="3"/>
      <c r="N43" s="3" t="s">
        <v>38</v>
      </c>
      <c r="O43" s="3"/>
      <c r="P43" s="3"/>
      <c r="Q43" s="3">
        <v>6</v>
      </c>
      <c r="R43" s="3" t="s">
        <v>3</v>
      </c>
      <c r="S43" s="5">
        <f t="shared" ref="S43:S46" si="4">Q43/54</f>
        <v>0.1111111111111111</v>
      </c>
      <c r="T43" s="3"/>
      <c r="U43" s="3"/>
      <c r="V43" s="3"/>
      <c r="W43" s="3"/>
      <c r="X43" s="3"/>
      <c r="Y43" s="3"/>
      <c r="Z43" s="3"/>
      <c r="AA43" s="2"/>
      <c r="AB43" s="1"/>
      <c r="AC43" s="1"/>
    </row>
    <row r="44" spans="1:29" ht="82">
      <c r="A44" s="3"/>
      <c r="B44" s="3" t="s">
        <v>6</v>
      </c>
      <c r="C44" s="3"/>
      <c r="D44" s="3"/>
      <c r="E44" s="3">
        <v>24</v>
      </c>
      <c r="F44" s="3" t="s">
        <v>3</v>
      </c>
      <c r="G44" s="5">
        <f t="shared" si="0"/>
        <v>0.47058823529411764</v>
      </c>
      <c r="H44" s="3"/>
      <c r="I44" s="3"/>
      <c r="J44" s="3"/>
      <c r="K44" s="3"/>
      <c r="L44" s="3"/>
      <c r="M44" s="3"/>
      <c r="N44" s="3" t="s">
        <v>39</v>
      </c>
      <c r="O44" s="3"/>
      <c r="P44" s="3"/>
      <c r="Q44" s="3">
        <v>0</v>
      </c>
      <c r="R44" s="3" t="s">
        <v>3</v>
      </c>
      <c r="S44" s="5">
        <f t="shared" si="4"/>
        <v>0</v>
      </c>
      <c r="T44" s="3"/>
      <c r="U44" s="3"/>
      <c r="V44" s="3"/>
      <c r="W44" s="3"/>
      <c r="X44" s="3"/>
      <c r="Y44" s="3"/>
      <c r="Z44" s="3"/>
      <c r="AA44" s="2"/>
      <c r="AB44" s="1"/>
      <c r="AC44" s="1"/>
    </row>
    <row r="45" spans="1:29" ht="82">
      <c r="A45" s="3" t="s">
        <v>18</v>
      </c>
      <c r="B45" s="3"/>
      <c r="C45" s="3"/>
      <c r="D45" s="3"/>
      <c r="E45" s="3"/>
      <c r="F45" s="3"/>
      <c r="G45" s="5"/>
      <c r="H45" s="3"/>
      <c r="I45" s="3"/>
      <c r="J45" s="3"/>
      <c r="K45" s="3"/>
      <c r="L45" s="3"/>
      <c r="M45" s="3"/>
      <c r="N45" s="3" t="s">
        <v>40</v>
      </c>
      <c r="O45" s="3"/>
      <c r="P45" s="3"/>
      <c r="Q45" s="3">
        <v>0</v>
      </c>
      <c r="R45" s="3" t="s">
        <v>3</v>
      </c>
      <c r="S45" s="5">
        <f t="shared" si="4"/>
        <v>0</v>
      </c>
      <c r="T45" s="3"/>
      <c r="U45" s="3"/>
      <c r="V45" s="3"/>
      <c r="W45" s="3"/>
      <c r="X45" s="3"/>
      <c r="Y45" s="3"/>
      <c r="Z45" s="3"/>
      <c r="AA45" s="2"/>
      <c r="AB45" s="1"/>
      <c r="AC45" s="1"/>
    </row>
    <row r="46" spans="1:29" ht="82">
      <c r="A46" s="4" t="s">
        <v>1</v>
      </c>
      <c r="B46" s="3"/>
      <c r="C46" s="3"/>
      <c r="D46" s="3"/>
      <c r="E46" s="3"/>
      <c r="F46" s="3"/>
      <c r="G46" s="5"/>
      <c r="H46" s="3"/>
      <c r="I46" s="3"/>
      <c r="J46" s="3"/>
      <c r="K46" s="3"/>
      <c r="L46" s="3"/>
      <c r="M46" s="3"/>
      <c r="N46" s="3" t="s">
        <v>6</v>
      </c>
      <c r="O46" s="3"/>
      <c r="P46" s="3"/>
      <c r="Q46" s="3">
        <v>26</v>
      </c>
      <c r="R46" s="3" t="s">
        <v>3</v>
      </c>
      <c r="S46" s="5">
        <f t="shared" si="4"/>
        <v>0.48148148148148145</v>
      </c>
      <c r="T46" s="3"/>
      <c r="U46" s="3"/>
      <c r="V46" s="3"/>
      <c r="W46" s="3"/>
      <c r="X46" s="3"/>
      <c r="Y46" s="3"/>
      <c r="Z46" s="3"/>
      <c r="AA46" s="2"/>
      <c r="AB46" s="1"/>
      <c r="AC46" s="1"/>
    </row>
    <row r="47" spans="1:29" ht="82">
      <c r="A47" s="3"/>
      <c r="B47" s="3" t="s">
        <v>9</v>
      </c>
      <c r="C47" s="3"/>
      <c r="D47" s="3"/>
      <c r="E47" s="3">
        <v>34</v>
      </c>
      <c r="F47" s="3" t="s">
        <v>3</v>
      </c>
      <c r="G47" s="5">
        <f t="shared" si="0"/>
        <v>0.66666666666666663</v>
      </c>
      <c r="H47" s="3"/>
      <c r="I47" s="3"/>
      <c r="J47" s="3"/>
      <c r="K47" s="3"/>
      <c r="L47" s="3"/>
      <c r="M47" s="4" t="s">
        <v>7</v>
      </c>
      <c r="N47" s="3"/>
      <c r="O47" s="3"/>
      <c r="P47" s="3"/>
      <c r="Q47" s="3"/>
      <c r="R47" s="3"/>
      <c r="S47" s="5"/>
      <c r="T47" s="3"/>
      <c r="U47" s="3"/>
      <c r="V47" s="3"/>
      <c r="W47" s="3"/>
      <c r="X47" s="3"/>
      <c r="Y47" s="3"/>
      <c r="Z47" s="3"/>
      <c r="AA47" s="2"/>
      <c r="AB47" s="1"/>
      <c r="AC47" s="1"/>
    </row>
    <row r="48" spans="1:29" ht="82">
      <c r="A48" s="3"/>
      <c r="B48" s="3" t="s">
        <v>10</v>
      </c>
      <c r="C48" s="3"/>
      <c r="D48" s="3"/>
      <c r="E48" s="3">
        <v>0</v>
      </c>
      <c r="F48" s="3" t="s">
        <v>3</v>
      </c>
      <c r="G48" s="5">
        <f t="shared" si="0"/>
        <v>0</v>
      </c>
      <c r="H48" s="3"/>
      <c r="I48" s="3"/>
      <c r="J48" s="3"/>
      <c r="K48" s="3"/>
      <c r="L48" s="3"/>
      <c r="M48" s="3"/>
      <c r="N48" s="3" t="s">
        <v>41</v>
      </c>
      <c r="O48" s="3"/>
      <c r="P48" s="3"/>
      <c r="Q48" s="3">
        <v>18</v>
      </c>
      <c r="R48" s="3" t="s">
        <v>3</v>
      </c>
      <c r="S48" s="5">
        <f t="shared" ref="S48:S52" si="5">Q48/54</f>
        <v>0.33333333333333331</v>
      </c>
      <c r="T48" s="3"/>
      <c r="U48" s="3"/>
      <c r="V48" s="3"/>
      <c r="W48" s="3"/>
      <c r="X48" s="3"/>
      <c r="Y48" s="3"/>
      <c r="Z48" s="3"/>
      <c r="AA48" s="2"/>
      <c r="AB48" s="1"/>
      <c r="AC48" s="1"/>
    </row>
    <row r="49" spans="1:29" ht="82">
      <c r="A49" s="3"/>
      <c r="B49" s="3" t="s">
        <v>5</v>
      </c>
      <c r="C49" s="3"/>
      <c r="D49" s="3"/>
      <c r="E49" s="3">
        <v>7</v>
      </c>
      <c r="F49" s="3" t="s">
        <v>3</v>
      </c>
      <c r="G49" s="5">
        <f t="shared" si="0"/>
        <v>0.13725490196078433</v>
      </c>
      <c r="H49" s="3"/>
      <c r="I49" s="3"/>
      <c r="J49" s="3"/>
      <c r="K49" s="3"/>
      <c r="L49" s="3"/>
      <c r="M49" s="3"/>
      <c r="N49" s="3" t="s">
        <v>42</v>
      </c>
      <c r="O49" s="3"/>
      <c r="P49" s="3"/>
      <c r="Q49" s="3">
        <v>7</v>
      </c>
      <c r="R49" s="3" t="s">
        <v>3</v>
      </c>
      <c r="S49" s="5">
        <f t="shared" si="5"/>
        <v>0.12962962962962962</v>
      </c>
      <c r="T49" s="3"/>
      <c r="U49" s="3"/>
      <c r="V49" s="3"/>
      <c r="W49" s="3"/>
      <c r="X49" s="3"/>
      <c r="Y49" s="3"/>
      <c r="Z49" s="3"/>
      <c r="AA49" s="2"/>
      <c r="AB49" s="1"/>
      <c r="AC49" s="1"/>
    </row>
    <row r="50" spans="1:29" ht="82">
      <c r="A50" s="3"/>
      <c r="B50" s="3" t="s">
        <v>6</v>
      </c>
      <c r="C50" s="3"/>
      <c r="D50" s="3"/>
      <c r="E50" s="3">
        <v>10</v>
      </c>
      <c r="F50" s="3" t="s">
        <v>3</v>
      </c>
      <c r="G50" s="5">
        <f t="shared" si="0"/>
        <v>0.19607843137254902</v>
      </c>
      <c r="H50" s="3"/>
      <c r="I50" s="3"/>
      <c r="J50" s="3"/>
      <c r="K50" s="3"/>
      <c r="L50" s="3"/>
      <c r="M50" s="3"/>
      <c r="N50" s="3" t="s">
        <v>43</v>
      </c>
      <c r="O50" s="3"/>
      <c r="P50" s="3"/>
      <c r="Q50" s="3">
        <v>1</v>
      </c>
      <c r="R50" s="3" t="s">
        <v>3</v>
      </c>
      <c r="S50" s="5">
        <f t="shared" si="5"/>
        <v>1.8518518518518517E-2</v>
      </c>
      <c r="T50" s="3"/>
      <c r="U50" s="3"/>
      <c r="V50" s="3"/>
      <c r="W50" s="3"/>
      <c r="X50" s="3"/>
      <c r="Y50" s="3"/>
      <c r="Z50" s="3"/>
      <c r="AA50" s="2"/>
      <c r="AB50" s="1"/>
      <c r="AC50" s="1"/>
    </row>
    <row r="51" spans="1:29" ht="82">
      <c r="A51" s="4" t="s">
        <v>7</v>
      </c>
      <c r="B51" s="3"/>
      <c r="C51" s="3"/>
      <c r="D51" s="3"/>
      <c r="E51" s="3"/>
      <c r="F51" s="3"/>
      <c r="G51" s="5"/>
      <c r="H51" s="3"/>
      <c r="I51" s="3"/>
      <c r="J51" s="3"/>
      <c r="K51" s="3"/>
      <c r="L51" s="3"/>
      <c r="M51" s="3"/>
      <c r="N51" s="3" t="s">
        <v>44</v>
      </c>
      <c r="O51" s="3"/>
      <c r="P51" s="3"/>
      <c r="Q51" s="3">
        <v>0</v>
      </c>
      <c r="R51" s="3" t="s">
        <v>3</v>
      </c>
      <c r="S51" s="5">
        <f t="shared" si="5"/>
        <v>0</v>
      </c>
      <c r="T51" s="3"/>
      <c r="U51" s="3"/>
      <c r="V51" s="3"/>
      <c r="W51" s="3"/>
      <c r="X51" s="3"/>
      <c r="Y51" s="3"/>
      <c r="Z51" s="3"/>
      <c r="AA51" s="2"/>
      <c r="AB51" s="1"/>
      <c r="AC51" s="1"/>
    </row>
    <row r="52" spans="1:29" ht="82">
      <c r="A52" s="3"/>
      <c r="B52" s="3" t="s">
        <v>2</v>
      </c>
      <c r="C52" s="3"/>
      <c r="D52" s="3"/>
      <c r="E52" s="3">
        <v>36</v>
      </c>
      <c r="F52" s="3" t="s">
        <v>3</v>
      </c>
      <c r="G52" s="5">
        <f t="shared" si="0"/>
        <v>0.70588235294117652</v>
      </c>
      <c r="H52" s="3"/>
      <c r="I52" s="3"/>
      <c r="J52" s="3"/>
      <c r="K52" s="3"/>
      <c r="L52" s="3"/>
      <c r="M52" s="3"/>
      <c r="N52" s="3" t="s">
        <v>6</v>
      </c>
      <c r="O52" s="3"/>
      <c r="P52" s="3"/>
      <c r="Q52" s="3">
        <v>27</v>
      </c>
      <c r="R52" s="3" t="s">
        <v>3</v>
      </c>
      <c r="S52" s="5">
        <f t="shared" si="5"/>
        <v>0.5</v>
      </c>
      <c r="T52" s="3"/>
      <c r="U52" s="3"/>
      <c r="V52" s="3"/>
      <c r="W52" s="3"/>
      <c r="X52" s="3"/>
      <c r="Y52" s="3"/>
      <c r="Z52" s="3"/>
      <c r="AA52" s="2"/>
      <c r="AB52" s="1"/>
      <c r="AC52" s="1"/>
    </row>
    <row r="53" spans="1:29" ht="82">
      <c r="A53" s="3"/>
      <c r="B53" s="3" t="s">
        <v>4</v>
      </c>
      <c r="C53" s="3"/>
      <c r="D53" s="3"/>
      <c r="E53" s="3">
        <v>0</v>
      </c>
      <c r="F53" s="3" t="s">
        <v>3</v>
      </c>
      <c r="G53" s="5">
        <f t="shared" si="0"/>
        <v>0</v>
      </c>
      <c r="H53" s="3"/>
      <c r="I53" s="3"/>
      <c r="J53" s="3"/>
      <c r="K53" s="3"/>
      <c r="L53" s="3"/>
      <c r="M53" s="4" t="s">
        <v>17</v>
      </c>
      <c r="N53" s="3"/>
      <c r="O53" s="3"/>
      <c r="P53" s="3"/>
      <c r="Q53" s="3"/>
      <c r="R53" s="3"/>
      <c r="S53" s="5"/>
      <c r="T53" s="3"/>
      <c r="U53" s="3"/>
      <c r="V53" s="3"/>
      <c r="W53" s="3"/>
      <c r="X53" s="3"/>
      <c r="Y53" s="3"/>
      <c r="Z53" s="3"/>
      <c r="AA53" s="2"/>
      <c r="AB53" s="1"/>
      <c r="AC53" s="1"/>
    </row>
    <row r="54" spans="1:29" ht="82">
      <c r="A54" s="3"/>
      <c r="B54" s="3" t="s">
        <v>5</v>
      </c>
      <c r="C54" s="3"/>
      <c r="D54" s="3"/>
      <c r="E54" s="3">
        <v>2</v>
      </c>
      <c r="F54" s="3" t="s">
        <v>3</v>
      </c>
      <c r="G54" s="5">
        <f t="shared" si="0"/>
        <v>3.9215686274509803E-2</v>
      </c>
      <c r="H54" s="3"/>
      <c r="I54" s="3"/>
      <c r="J54" s="3"/>
      <c r="K54" s="3"/>
      <c r="L54" s="3"/>
      <c r="M54" s="3"/>
      <c r="N54" s="3" t="s">
        <v>41</v>
      </c>
      <c r="O54" s="3"/>
      <c r="P54" s="3"/>
      <c r="Q54" s="3">
        <v>12</v>
      </c>
      <c r="R54" s="3" t="s">
        <v>3</v>
      </c>
      <c r="S54" s="5">
        <f t="shared" ref="S54:S58" si="6">Q54/54</f>
        <v>0.22222222222222221</v>
      </c>
      <c r="T54" s="3"/>
      <c r="U54" s="3"/>
      <c r="V54" s="3"/>
      <c r="W54" s="3"/>
      <c r="X54" s="3"/>
      <c r="Y54" s="3"/>
      <c r="Z54" s="3"/>
      <c r="AA54" s="2"/>
      <c r="AB54" s="1"/>
      <c r="AC54" s="1"/>
    </row>
    <row r="55" spans="1:29" ht="82">
      <c r="A55" s="3"/>
      <c r="B55" s="3" t="s">
        <v>6</v>
      </c>
      <c r="C55" s="3"/>
      <c r="D55" s="3"/>
      <c r="E55" s="3">
        <v>13</v>
      </c>
      <c r="F55" s="3" t="s">
        <v>3</v>
      </c>
      <c r="G55" s="5">
        <f t="shared" si="0"/>
        <v>0.25490196078431371</v>
      </c>
      <c r="H55" s="3"/>
      <c r="I55" s="3"/>
      <c r="J55" s="3"/>
      <c r="K55" s="3"/>
      <c r="L55" s="3"/>
      <c r="M55" s="3"/>
      <c r="N55" s="3" t="s">
        <v>42</v>
      </c>
      <c r="O55" s="3"/>
      <c r="P55" s="3"/>
      <c r="Q55" s="3">
        <v>7</v>
      </c>
      <c r="R55" s="3" t="s">
        <v>3</v>
      </c>
      <c r="S55" s="5">
        <f t="shared" si="6"/>
        <v>0.12962962962962962</v>
      </c>
      <c r="T55" s="3"/>
      <c r="U55" s="3"/>
      <c r="V55" s="3"/>
      <c r="W55" s="3"/>
      <c r="X55" s="3"/>
      <c r="Y55" s="3"/>
      <c r="Z55" s="3"/>
      <c r="AA55" s="2"/>
      <c r="AB55" s="1"/>
      <c r="AC55" s="1"/>
    </row>
    <row r="56" spans="1:29" ht="82">
      <c r="A56" s="4" t="s">
        <v>17</v>
      </c>
      <c r="B56" s="3"/>
      <c r="C56" s="3"/>
      <c r="D56" s="3"/>
      <c r="E56" s="3"/>
      <c r="F56" s="3"/>
      <c r="G56" s="5"/>
      <c r="H56" s="3"/>
      <c r="I56" s="3"/>
      <c r="J56" s="3"/>
      <c r="K56" s="3"/>
      <c r="L56" s="3"/>
      <c r="M56" s="3"/>
      <c r="N56" s="3" t="s">
        <v>43</v>
      </c>
      <c r="O56" s="3"/>
      <c r="P56" s="3"/>
      <c r="Q56" s="3">
        <v>3</v>
      </c>
      <c r="R56" s="3" t="s">
        <v>3</v>
      </c>
      <c r="S56" s="5">
        <f t="shared" si="6"/>
        <v>5.5555555555555552E-2</v>
      </c>
      <c r="T56" s="3"/>
      <c r="U56" s="3"/>
      <c r="V56" s="3"/>
      <c r="W56" s="3"/>
      <c r="X56" s="3"/>
      <c r="Y56" s="3"/>
      <c r="Z56" s="3"/>
      <c r="AA56" s="2"/>
      <c r="AB56" s="1"/>
      <c r="AC56" s="1"/>
    </row>
    <row r="57" spans="1:29" ht="82">
      <c r="A57" s="3"/>
      <c r="B57" s="3" t="s">
        <v>2</v>
      </c>
      <c r="C57" s="3"/>
      <c r="D57" s="3"/>
      <c r="E57" s="3">
        <v>29</v>
      </c>
      <c r="F57" s="3" t="s">
        <v>3</v>
      </c>
      <c r="G57" s="5">
        <f t="shared" si="0"/>
        <v>0.56862745098039214</v>
      </c>
      <c r="H57" s="3"/>
      <c r="I57" s="3"/>
      <c r="J57" s="3"/>
      <c r="K57" s="3"/>
      <c r="L57" s="3"/>
      <c r="M57" s="3"/>
      <c r="N57" s="3" t="s">
        <v>44</v>
      </c>
      <c r="O57" s="3"/>
      <c r="P57" s="3"/>
      <c r="Q57" s="3">
        <v>0</v>
      </c>
      <c r="R57" s="3" t="s">
        <v>3</v>
      </c>
      <c r="S57" s="5">
        <f t="shared" si="6"/>
        <v>0</v>
      </c>
      <c r="T57" s="3"/>
      <c r="U57" s="3"/>
      <c r="V57" s="3"/>
      <c r="W57" s="3"/>
      <c r="X57" s="3"/>
      <c r="Y57" s="3"/>
      <c r="Z57" s="3"/>
      <c r="AA57" s="2"/>
      <c r="AB57" s="1"/>
      <c r="AC57" s="1"/>
    </row>
    <row r="58" spans="1:29" ht="82">
      <c r="A58" s="3"/>
      <c r="B58" s="3" t="s">
        <v>4</v>
      </c>
      <c r="C58" s="3"/>
      <c r="D58" s="3"/>
      <c r="E58" s="3">
        <v>1</v>
      </c>
      <c r="F58" s="3" t="s">
        <v>3</v>
      </c>
      <c r="G58" s="5">
        <f t="shared" si="0"/>
        <v>1.9607843137254902E-2</v>
      </c>
      <c r="H58" s="3"/>
      <c r="I58" s="3"/>
      <c r="J58" s="3"/>
      <c r="K58" s="3"/>
      <c r="L58" s="3"/>
      <c r="M58" s="3"/>
      <c r="N58" s="3" t="s">
        <v>6</v>
      </c>
      <c r="O58" s="3"/>
      <c r="P58" s="3"/>
      <c r="Q58" s="3">
        <v>31</v>
      </c>
      <c r="R58" s="3" t="s">
        <v>3</v>
      </c>
      <c r="S58" s="5">
        <f t="shared" si="6"/>
        <v>0.57407407407407407</v>
      </c>
      <c r="T58" s="3"/>
      <c r="U58" s="3"/>
      <c r="V58" s="3"/>
      <c r="W58" s="3"/>
      <c r="X58" s="3"/>
      <c r="Y58" s="3"/>
      <c r="Z58" s="3"/>
      <c r="AA58" s="2"/>
      <c r="AB58" s="1"/>
      <c r="AC58" s="1"/>
    </row>
    <row r="59" spans="1:29" ht="82">
      <c r="A59" s="3"/>
      <c r="B59" s="3" t="s">
        <v>5</v>
      </c>
      <c r="C59" s="3"/>
      <c r="D59" s="3"/>
      <c r="E59" s="3">
        <v>4</v>
      </c>
      <c r="F59" s="3" t="s">
        <v>3</v>
      </c>
      <c r="G59" s="5">
        <f t="shared" si="0"/>
        <v>7.8431372549019607E-2</v>
      </c>
      <c r="H59" s="3"/>
      <c r="I59" s="3"/>
      <c r="J59" s="3"/>
      <c r="K59" s="3"/>
      <c r="L59" s="3"/>
      <c r="M59" s="3" t="s">
        <v>18</v>
      </c>
      <c r="N59" s="3"/>
      <c r="O59" s="3"/>
      <c r="P59" s="3"/>
      <c r="Q59" s="3"/>
      <c r="R59" s="3"/>
      <c r="S59" s="5"/>
      <c r="T59" s="3"/>
      <c r="U59" s="3"/>
      <c r="V59" s="3"/>
      <c r="W59" s="3"/>
      <c r="X59" s="3"/>
      <c r="Y59" s="3"/>
      <c r="Z59" s="3"/>
      <c r="AA59" s="2"/>
      <c r="AB59" s="1"/>
      <c r="AC59" s="1"/>
    </row>
    <row r="60" spans="1:29" ht="82">
      <c r="A60" s="3"/>
      <c r="B60" s="3" t="s">
        <v>6</v>
      </c>
      <c r="C60" s="3"/>
      <c r="D60" s="3"/>
      <c r="E60" s="3">
        <v>17</v>
      </c>
      <c r="F60" s="3" t="s">
        <v>3</v>
      </c>
      <c r="G60" s="5">
        <f t="shared" si="0"/>
        <v>0.33333333333333331</v>
      </c>
      <c r="H60" s="3"/>
      <c r="I60" s="3"/>
      <c r="J60" s="3"/>
      <c r="K60" s="3"/>
      <c r="L60" s="3"/>
      <c r="M60" s="4" t="s">
        <v>1</v>
      </c>
      <c r="N60" s="3"/>
      <c r="O60" s="3"/>
      <c r="P60" s="3"/>
      <c r="Q60" s="3"/>
      <c r="R60" s="3"/>
      <c r="S60" s="5"/>
      <c r="T60" s="3"/>
      <c r="U60" s="3"/>
      <c r="V60" s="3"/>
      <c r="W60" s="3"/>
      <c r="X60" s="3"/>
      <c r="Y60" s="3"/>
      <c r="Z60" s="3"/>
      <c r="AA60" s="2"/>
      <c r="AB60" s="1"/>
      <c r="AC60" s="1"/>
    </row>
    <row r="61" spans="1:29" ht="82">
      <c r="A61" s="3" t="s">
        <v>19</v>
      </c>
      <c r="B61" s="3"/>
      <c r="C61" s="3"/>
      <c r="D61" s="3"/>
      <c r="E61" s="3"/>
      <c r="F61" s="3"/>
      <c r="G61" s="5"/>
      <c r="H61" s="3"/>
      <c r="I61" s="3"/>
      <c r="J61" s="3"/>
      <c r="K61" s="3"/>
      <c r="L61" s="3"/>
      <c r="M61" s="3"/>
      <c r="N61" s="3" t="s">
        <v>41</v>
      </c>
      <c r="O61" s="3"/>
      <c r="P61" s="3"/>
      <c r="Q61" s="3">
        <v>19</v>
      </c>
      <c r="R61" s="3" t="s">
        <v>3</v>
      </c>
      <c r="S61" s="5">
        <f t="shared" ref="S61:S65" si="7">Q61/54</f>
        <v>0.35185185185185186</v>
      </c>
      <c r="T61" s="3"/>
      <c r="U61" s="3"/>
      <c r="V61" s="3"/>
      <c r="W61" s="3"/>
      <c r="X61" s="3"/>
      <c r="Y61" s="3"/>
      <c r="Z61" s="3"/>
      <c r="AA61" s="2"/>
      <c r="AB61" s="1"/>
      <c r="AC61" s="1"/>
    </row>
    <row r="62" spans="1:29" ht="82">
      <c r="A62" s="3"/>
      <c r="B62" s="3" t="s">
        <v>20</v>
      </c>
      <c r="C62" s="3"/>
      <c r="D62" s="3"/>
      <c r="E62" s="3">
        <v>50</v>
      </c>
      <c r="F62" s="3" t="s">
        <v>3</v>
      </c>
      <c r="G62" s="5">
        <f t="shared" si="0"/>
        <v>0.98039215686274506</v>
      </c>
      <c r="H62" s="3"/>
      <c r="I62" s="3"/>
      <c r="J62" s="3"/>
      <c r="K62" s="3"/>
      <c r="L62" s="3"/>
      <c r="M62" s="3"/>
      <c r="N62" s="3" t="s">
        <v>42</v>
      </c>
      <c r="O62" s="3"/>
      <c r="P62" s="3"/>
      <c r="Q62" s="3">
        <v>13</v>
      </c>
      <c r="R62" s="3" t="s">
        <v>3</v>
      </c>
      <c r="S62" s="5">
        <f t="shared" si="7"/>
        <v>0.24074074074074073</v>
      </c>
      <c r="T62" s="3"/>
      <c r="U62" s="3"/>
      <c r="V62" s="3"/>
      <c r="W62" s="3"/>
      <c r="X62" s="3"/>
      <c r="Y62" s="3"/>
      <c r="Z62" s="3"/>
      <c r="AA62" s="2"/>
      <c r="AB62" s="1"/>
      <c r="AC62" s="1"/>
    </row>
    <row r="63" spans="1:29" ht="82">
      <c r="A63" s="3"/>
      <c r="B63" s="3" t="s">
        <v>21</v>
      </c>
      <c r="C63" s="3"/>
      <c r="D63" s="3"/>
      <c r="E63" s="3">
        <v>1</v>
      </c>
      <c r="F63" s="3" t="s">
        <v>3</v>
      </c>
      <c r="G63" s="5">
        <f t="shared" si="0"/>
        <v>1.9607843137254902E-2</v>
      </c>
      <c r="H63" s="3"/>
      <c r="I63" s="3"/>
      <c r="J63" s="3"/>
      <c r="K63" s="3"/>
      <c r="L63" s="3"/>
      <c r="M63" s="3"/>
      <c r="N63" s="3" t="s">
        <v>43</v>
      </c>
      <c r="O63" s="3"/>
      <c r="P63" s="3"/>
      <c r="Q63" s="3">
        <v>3</v>
      </c>
      <c r="R63" s="3" t="s">
        <v>3</v>
      </c>
      <c r="S63" s="5">
        <f t="shared" si="7"/>
        <v>5.5555555555555552E-2</v>
      </c>
      <c r="T63" s="3"/>
      <c r="U63" s="3"/>
      <c r="V63" s="3"/>
      <c r="W63" s="3"/>
      <c r="X63" s="3"/>
      <c r="Y63" s="3"/>
      <c r="Z63" s="3"/>
      <c r="AA63" s="2"/>
      <c r="AB63" s="1"/>
      <c r="AC63" s="1"/>
    </row>
    <row r="64" spans="1:29" ht="82">
      <c r="A64" s="3"/>
      <c r="B64" s="3" t="s">
        <v>6</v>
      </c>
      <c r="C64" s="3"/>
      <c r="D64" s="3"/>
      <c r="E64" s="3">
        <v>0</v>
      </c>
      <c r="F64" s="3" t="s">
        <v>3</v>
      </c>
      <c r="G64" s="5">
        <f t="shared" si="0"/>
        <v>0</v>
      </c>
      <c r="H64" s="3"/>
      <c r="I64" s="3"/>
      <c r="J64" s="3"/>
      <c r="K64" s="3"/>
      <c r="L64" s="3"/>
      <c r="M64" s="3"/>
      <c r="N64" s="3" t="s">
        <v>44</v>
      </c>
      <c r="O64" s="3"/>
      <c r="P64" s="3"/>
      <c r="Q64" s="3">
        <v>2</v>
      </c>
      <c r="R64" s="3" t="s">
        <v>3</v>
      </c>
      <c r="S64" s="5">
        <f t="shared" si="7"/>
        <v>3.7037037037037035E-2</v>
      </c>
      <c r="T64" s="3"/>
      <c r="U64" s="3"/>
      <c r="V64" s="3"/>
      <c r="W64" s="3"/>
      <c r="X64" s="3"/>
      <c r="Y64" s="3"/>
      <c r="Z64" s="3"/>
      <c r="AA64" s="2"/>
      <c r="AB64" s="1"/>
      <c r="AC64" s="1"/>
    </row>
    <row r="65" spans="1:29" ht="82">
      <c r="A65" s="3" t="s">
        <v>22</v>
      </c>
      <c r="B65" s="3" t="s">
        <v>77</v>
      </c>
      <c r="C65" s="3"/>
      <c r="D65" s="3"/>
      <c r="E65" s="3"/>
      <c r="F65" s="3"/>
      <c r="G65" s="5"/>
      <c r="H65" s="3"/>
      <c r="I65" s="3"/>
      <c r="J65" s="3"/>
      <c r="K65" s="3"/>
      <c r="L65" s="3"/>
      <c r="M65" s="3"/>
      <c r="N65" s="3" t="s">
        <v>6</v>
      </c>
      <c r="O65" s="3"/>
      <c r="P65" s="3"/>
      <c r="Q65" s="3">
        <v>15</v>
      </c>
      <c r="R65" s="3" t="s">
        <v>3</v>
      </c>
      <c r="S65" s="5">
        <f t="shared" si="7"/>
        <v>0.27777777777777779</v>
      </c>
      <c r="T65" s="3"/>
      <c r="U65" s="3"/>
      <c r="V65" s="3"/>
      <c r="W65" s="3"/>
      <c r="X65" s="3"/>
      <c r="Y65" s="3"/>
      <c r="Z65" s="3"/>
      <c r="AA65" s="2"/>
      <c r="AB65" s="1"/>
      <c r="AC65" s="1"/>
    </row>
    <row r="66" spans="1:29" ht="82">
      <c r="A66" s="3"/>
      <c r="B66" s="3" t="s">
        <v>23</v>
      </c>
      <c r="C66" s="3"/>
      <c r="D66" s="3"/>
      <c r="E66" s="3">
        <v>45</v>
      </c>
      <c r="F66" s="3" t="s">
        <v>3</v>
      </c>
      <c r="G66" s="5">
        <f t="shared" ref="G66:G72" si="8">E66/51</f>
        <v>0.88235294117647056</v>
      </c>
      <c r="H66" s="3"/>
      <c r="I66" s="3"/>
      <c r="J66" s="3"/>
      <c r="K66" s="3"/>
      <c r="L66" s="3"/>
      <c r="M66" s="61" t="s">
        <v>7</v>
      </c>
      <c r="N66" s="62"/>
      <c r="O66" s="62"/>
      <c r="P66" s="62"/>
      <c r="Q66" s="62"/>
      <c r="R66" s="62"/>
      <c r="S66" s="63"/>
      <c r="T66" s="3"/>
      <c r="U66" s="3"/>
      <c r="V66" s="3"/>
      <c r="W66" s="3"/>
      <c r="X66" s="3"/>
      <c r="Y66" s="3"/>
      <c r="Z66" s="3"/>
      <c r="AA66" s="2"/>
      <c r="AB66" s="1"/>
      <c r="AC66" s="1"/>
    </row>
    <row r="67" spans="1:29" ht="82">
      <c r="A67" s="3"/>
      <c r="B67" s="3" t="s">
        <v>24</v>
      </c>
      <c r="C67" s="3"/>
      <c r="D67" s="3"/>
      <c r="E67" s="3">
        <v>25</v>
      </c>
      <c r="F67" s="3" t="s">
        <v>3</v>
      </c>
      <c r="G67" s="5">
        <f t="shared" si="8"/>
        <v>0.49019607843137253</v>
      </c>
      <c r="H67" s="3"/>
      <c r="I67" s="3"/>
      <c r="J67" s="3"/>
      <c r="K67" s="3"/>
      <c r="L67" s="3"/>
      <c r="M67" s="62"/>
      <c r="N67" s="62" t="s">
        <v>2</v>
      </c>
      <c r="O67" s="62"/>
      <c r="P67" s="62"/>
      <c r="Q67" s="62"/>
      <c r="R67" s="62" t="s">
        <v>3</v>
      </c>
      <c r="S67" s="63">
        <f t="shared" ref="S67:S70" si="9">Q67/54</f>
        <v>0</v>
      </c>
      <c r="T67" s="3"/>
      <c r="U67" s="3"/>
      <c r="V67" s="3"/>
      <c r="W67" s="3"/>
      <c r="X67" s="3"/>
      <c r="Y67" s="3"/>
      <c r="Z67" s="3"/>
      <c r="AA67" s="2"/>
      <c r="AB67" s="1"/>
      <c r="AC67" s="1"/>
    </row>
    <row r="68" spans="1:29" ht="82">
      <c r="A68" s="3"/>
      <c r="B68" s="3" t="s">
        <v>25</v>
      </c>
      <c r="C68" s="3"/>
      <c r="D68" s="3"/>
      <c r="E68" s="3">
        <v>13</v>
      </c>
      <c r="F68" s="3" t="s">
        <v>3</v>
      </c>
      <c r="G68" s="5">
        <f t="shared" si="8"/>
        <v>0.25490196078431371</v>
      </c>
      <c r="H68" s="3"/>
      <c r="I68" s="3"/>
      <c r="J68" s="3"/>
      <c r="K68" s="3"/>
      <c r="L68" s="3"/>
      <c r="M68" s="62"/>
      <c r="N68" s="62" t="s">
        <v>49</v>
      </c>
      <c r="O68" s="62"/>
      <c r="P68" s="62"/>
      <c r="Q68" s="62"/>
      <c r="R68" s="62" t="s">
        <v>3</v>
      </c>
      <c r="S68" s="63">
        <f t="shared" si="9"/>
        <v>0</v>
      </c>
      <c r="T68" s="3"/>
      <c r="U68" s="3"/>
      <c r="V68" s="3"/>
      <c r="W68" s="3"/>
      <c r="X68" s="3"/>
      <c r="Y68" s="3"/>
      <c r="Z68" s="3"/>
      <c r="AA68" s="2"/>
      <c r="AB68" s="1"/>
      <c r="AC68" s="1"/>
    </row>
    <row r="69" spans="1:29" ht="82">
      <c r="A69" s="3"/>
      <c r="B69" s="3" t="s">
        <v>26</v>
      </c>
      <c r="C69" s="3"/>
      <c r="D69" s="3"/>
      <c r="E69" s="3">
        <v>0</v>
      </c>
      <c r="F69" s="3" t="s">
        <v>3</v>
      </c>
      <c r="G69" s="5">
        <f t="shared" si="8"/>
        <v>0</v>
      </c>
      <c r="H69" s="3"/>
      <c r="I69" s="3"/>
      <c r="J69" s="3"/>
      <c r="K69" s="3"/>
      <c r="L69" s="3"/>
      <c r="M69" s="62"/>
      <c r="N69" s="62" t="s">
        <v>4</v>
      </c>
      <c r="O69" s="62"/>
      <c r="P69" s="62"/>
      <c r="Q69" s="62"/>
      <c r="R69" s="62" t="s">
        <v>3</v>
      </c>
      <c r="S69" s="63">
        <f t="shared" si="9"/>
        <v>0</v>
      </c>
      <c r="T69" s="3"/>
      <c r="U69" s="3"/>
      <c r="V69" s="3"/>
      <c r="W69" s="3"/>
      <c r="X69" s="3"/>
      <c r="Y69" s="3"/>
      <c r="Z69" s="3"/>
      <c r="AA69" s="2"/>
      <c r="AB69" s="1"/>
      <c r="AC69" s="1"/>
    </row>
    <row r="70" spans="1:29" ht="82">
      <c r="A70" s="3"/>
      <c r="B70" s="3" t="s">
        <v>27</v>
      </c>
      <c r="C70" s="3"/>
      <c r="D70" s="3"/>
      <c r="E70" s="3">
        <v>0</v>
      </c>
      <c r="F70" s="3" t="s">
        <v>3</v>
      </c>
      <c r="G70" s="5">
        <f t="shared" si="8"/>
        <v>0</v>
      </c>
      <c r="H70" s="3"/>
      <c r="I70" s="3"/>
      <c r="J70" s="3"/>
      <c r="K70" s="3"/>
      <c r="L70" s="3"/>
      <c r="M70" s="62"/>
      <c r="N70" s="62" t="s">
        <v>6</v>
      </c>
      <c r="O70" s="62"/>
      <c r="P70" s="62"/>
      <c r="Q70" s="62"/>
      <c r="R70" s="62" t="s">
        <v>3</v>
      </c>
      <c r="S70" s="63">
        <f t="shared" si="9"/>
        <v>0</v>
      </c>
      <c r="T70" s="3"/>
      <c r="U70" s="3"/>
      <c r="V70" s="3"/>
      <c r="W70" s="3"/>
      <c r="X70" s="3"/>
      <c r="Y70" s="3"/>
      <c r="Z70" s="3"/>
      <c r="AA70" s="2"/>
      <c r="AB70" s="1"/>
      <c r="AC70" s="1"/>
    </row>
    <row r="71" spans="1:29" ht="82">
      <c r="A71" s="3"/>
      <c r="B71" s="3" t="s">
        <v>28</v>
      </c>
      <c r="C71" s="3"/>
      <c r="D71" s="3"/>
      <c r="E71" s="3">
        <v>2</v>
      </c>
      <c r="F71" s="3" t="s">
        <v>3</v>
      </c>
      <c r="G71" s="5">
        <f t="shared" si="8"/>
        <v>3.9215686274509803E-2</v>
      </c>
      <c r="H71" s="3"/>
      <c r="I71" s="3" t="s">
        <v>78</v>
      </c>
      <c r="J71" s="3" t="s">
        <v>97</v>
      </c>
      <c r="K71" s="3"/>
      <c r="L71" s="3"/>
      <c r="M71" s="4" t="s">
        <v>17</v>
      </c>
      <c r="N71" s="3"/>
      <c r="O71" s="3"/>
      <c r="P71" s="3"/>
      <c r="Q71" s="3"/>
      <c r="R71" s="3"/>
      <c r="S71" s="5"/>
      <c r="T71" s="3"/>
      <c r="U71" s="3"/>
      <c r="V71" s="3"/>
      <c r="W71" s="3"/>
      <c r="X71" s="3"/>
      <c r="Y71" s="3"/>
      <c r="Z71" s="3"/>
      <c r="AA71" s="2"/>
      <c r="AB71" s="1"/>
      <c r="AC71" s="1"/>
    </row>
    <row r="72" spans="1:29" ht="82">
      <c r="A72" s="3"/>
      <c r="B72" s="3" t="s">
        <v>6</v>
      </c>
      <c r="C72" s="3"/>
      <c r="D72" s="3"/>
      <c r="E72" s="3">
        <v>0</v>
      </c>
      <c r="F72" s="3" t="s">
        <v>3</v>
      </c>
      <c r="G72" s="5">
        <f t="shared" si="8"/>
        <v>0</v>
      </c>
      <c r="H72" s="3"/>
      <c r="I72" s="3"/>
      <c r="J72" s="3"/>
      <c r="K72" s="3"/>
      <c r="L72" s="3"/>
      <c r="M72" s="3"/>
      <c r="N72" s="3" t="s">
        <v>41</v>
      </c>
      <c r="O72" s="3"/>
      <c r="P72" s="3"/>
      <c r="Q72" s="3">
        <v>26</v>
      </c>
      <c r="R72" s="3" t="s">
        <v>3</v>
      </c>
      <c r="S72" s="5">
        <f t="shared" si="1"/>
        <v>0.48148148148148145</v>
      </c>
      <c r="T72" s="3"/>
      <c r="U72" s="3"/>
      <c r="V72" s="3"/>
      <c r="W72" s="3"/>
      <c r="X72" s="3"/>
      <c r="Y72" s="3"/>
      <c r="Z72" s="3"/>
      <c r="AA72" s="2"/>
      <c r="AB72" s="1"/>
      <c r="AC72" s="1"/>
    </row>
    <row r="73" spans="1:29" ht="82">
      <c r="A73" s="3" t="s">
        <v>29</v>
      </c>
      <c r="B73" s="3"/>
      <c r="C73" s="3"/>
      <c r="D73" s="3"/>
      <c r="E73" s="3"/>
      <c r="F73" s="3"/>
      <c r="G73" s="5"/>
      <c r="H73" s="3"/>
      <c r="I73" s="3"/>
      <c r="J73" s="3"/>
      <c r="K73" s="3"/>
      <c r="L73" s="3"/>
      <c r="M73" s="3"/>
      <c r="N73" s="3" t="s">
        <v>42</v>
      </c>
      <c r="O73" s="3"/>
      <c r="P73" s="3"/>
      <c r="Q73" s="3">
        <v>7</v>
      </c>
      <c r="R73" s="3" t="s">
        <v>3</v>
      </c>
      <c r="S73" s="5">
        <f t="shared" si="1"/>
        <v>0.12962962962962962</v>
      </c>
      <c r="T73" s="3"/>
      <c r="U73" s="3"/>
      <c r="V73" s="3"/>
      <c r="W73" s="3"/>
      <c r="X73" s="3"/>
      <c r="Y73" s="3"/>
      <c r="Z73" s="3"/>
      <c r="AA73" s="2"/>
      <c r="AB73" s="1"/>
      <c r="AC73" s="1"/>
    </row>
    <row r="74" spans="1:29" ht="82">
      <c r="A74" s="4" t="s">
        <v>1</v>
      </c>
      <c r="B74" s="3"/>
      <c r="C74" s="3"/>
      <c r="D74" s="3"/>
      <c r="E74" s="3"/>
      <c r="F74" s="3"/>
      <c r="G74" s="5"/>
      <c r="H74" s="3"/>
      <c r="I74" s="3"/>
      <c r="J74" s="3"/>
      <c r="K74" s="3"/>
      <c r="L74" s="3"/>
      <c r="M74" s="3"/>
      <c r="N74" s="3" t="s">
        <v>43</v>
      </c>
      <c r="O74" s="3"/>
      <c r="P74" s="3"/>
      <c r="Q74" s="3">
        <v>1</v>
      </c>
      <c r="R74" s="3" t="s">
        <v>3</v>
      </c>
      <c r="S74" s="5">
        <f t="shared" si="1"/>
        <v>1.8518518518518517E-2</v>
      </c>
      <c r="T74" s="3"/>
      <c r="U74" s="3"/>
      <c r="V74" s="3"/>
      <c r="W74" s="3"/>
      <c r="X74" s="3"/>
      <c r="Y74" s="3"/>
      <c r="Z74" s="3"/>
      <c r="AA74" s="2"/>
      <c r="AB74" s="1"/>
      <c r="AC74" s="1"/>
    </row>
    <row r="75" spans="1:29" ht="82">
      <c r="A75" s="3"/>
      <c r="B75" s="3" t="s">
        <v>23</v>
      </c>
      <c r="C75" s="3"/>
      <c r="D75" s="3"/>
      <c r="E75" s="3">
        <v>5</v>
      </c>
      <c r="F75" s="3" t="s">
        <v>3</v>
      </c>
      <c r="G75" s="5">
        <f t="shared" ref="G75:G111" si="10">E75/51</f>
        <v>9.8039215686274508E-2</v>
      </c>
      <c r="H75" s="3"/>
      <c r="I75" s="3"/>
      <c r="J75" s="3"/>
      <c r="K75" s="3"/>
      <c r="L75" s="3"/>
      <c r="M75" s="3"/>
      <c r="N75" s="3" t="s">
        <v>44</v>
      </c>
      <c r="O75" s="3"/>
      <c r="P75" s="3"/>
      <c r="Q75" s="3">
        <v>0</v>
      </c>
      <c r="R75" s="3" t="s">
        <v>3</v>
      </c>
      <c r="S75" s="5">
        <f t="shared" si="1"/>
        <v>0</v>
      </c>
      <c r="T75" s="3"/>
      <c r="U75" s="3"/>
      <c r="V75" s="3"/>
      <c r="W75" s="3"/>
      <c r="X75" s="3"/>
      <c r="Y75" s="3"/>
      <c r="Z75" s="3"/>
      <c r="AA75" s="2"/>
      <c r="AB75" s="1"/>
      <c r="AC75" s="1"/>
    </row>
    <row r="76" spans="1:29" ht="82">
      <c r="A76" s="3"/>
      <c r="B76" s="3" t="s">
        <v>24</v>
      </c>
      <c r="C76" s="3"/>
      <c r="D76" s="3"/>
      <c r="E76" s="3">
        <v>0</v>
      </c>
      <c r="F76" s="3" t="s">
        <v>3</v>
      </c>
      <c r="G76" s="5">
        <f t="shared" si="10"/>
        <v>0</v>
      </c>
      <c r="H76" s="3"/>
      <c r="I76" s="3"/>
      <c r="J76" s="3"/>
      <c r="K76" s="3"/>
      <c r="L76" s="3"/>
      <c r="M76" s="3"/>
      <c r="N76" s="3" t="s">
        <v>6</v>
      </c>
      <c r="O76" s="3"/>
      <c r="P76" s="3"/>
      <c r="Q76" s="3">
        <v>17</v>
      </c>
      <c r="R76" s="3" t="s">
        <v>3</v>
      </c>
      <c r="S76" s="5">
        <f t="shared" si="1"/>
        <v>0.31481481481481483</v>
      </c>
      <c r="T76" s="3"/>
      <c r="U76" s="3"/>
      <c r="V76" s="3"/>
      <c r="W76" s="3"/>
      <c r="X76" s="3"/>
      <c r="Y76" s="3"/>
      <c r="Z76" s="3"/>
      <c r="AA76" s="2"/>
      <c r="AB76" s="1"/>
      <c r="AC76" s="1"/>
    </row>
    <row r="77" spans="1:29" ht="82">
      <c r="A77" s="3"/>
      <c r="B77" s="3" t="s">
        <v>25</v>
      </c>
      <c r="C77" s="3"/>
      <c r="D77" s="3"/>
      <c r="E77" s="3">
        <v>2</v>
      </c>
      <c r="F77" s="3" t="s">
        <v>3</v>
      </c>
      <c r="G77" s="5">
        <f t="shared" si="10"/>
        <v>3.9215686274509803E-2</v>
      </c>
      <c r="H77" s="3"/>
      <c r="I77" s="3"/>
      <c r="J77" s="3"/>
      <c r="K77" s="3"/>
      <c r="L77" s="3"/>
      <c r="M77" s="3" t="s">
        <v>19</v>
      </c>
      <c r="N77" s="3"/>
      <c r="O77" s="3"/>
      <c r="P77" s="3"/>
      <c r="Q77" s="3"/>
      <c r="R77" s="3"/>
      <c r="S77" s="5"/>
      <c r="T77" s="3"/>
      <c r="U77" s="3"/>
      <c r="V77" s="3"/>
      <c r="W77" s="3"/>
      <c r="X77" s="3"/>
      <c r="Y77" s="3"/>
      <c r="Z77" s="3"/>
      <c r="AA77" s="2"/>
      <c r="AB77" s="1"/>
      <c r="AC77" s="1"/>
    </row>
    <row r="78" spans="1:29" ht="82">
      <c r="A78" s="3"/>
      <c r="B78" s="3" t="s">
        <v>26</v>
      </c>
      <c r="C78" s="3"/>
      <c r="D78" s="3"/>
      <c r="E78" s="3">
        <v>0</v>
      </c>
      <c r="F78" s="3" t="s">
        <v>3</v>
      </c>
      <c r="G78" s="5">
        <f t="shared" si="10"/>
        <v>0</v>
      </c>
      <c r="H78" s="3"/>
      <c r="I78" s="3"/>
      <c r="J78" s="3"/>
      <c r="K78" s="3"/>
      <c r="L78" s="3"/>
      <c r="M78" s="3"/>
      <c r="N78" s="3" t="s">
        <v>20</v>
      </c>
      <c r="O78" s="3"/>
      <c r="P78" s="3"/>
      <c r="Q78" s="3">
        <v>50</v>
      </c>
      <c r="R78" s="3" t="s">
        <v>3</v>
      </c>
      <c r="S78" s="5">
        <f t="shared" si="1"/>
        <v>0.92592592592592593</v>
      </c>
      <c r="T78" s="3"/>
      <c r="U78" s="3"/>
      <c r="V78" s="3"/>
      <c r="W78" s="3"/>
      <c r="X78" s="3"/>
      <c r="Y78" s="3"/>
      <c r="Z78" s="3"/>
      <c r="AA78" s="2"/>
      <c r="AB78" s="1"/>
      <c r="AC78" s="1"/>
    </row>
    <row r="79" spans="1:29" ht="82">
      <c r="A79" s="4"/>
      <c r="B79" s="3" t="s">
        <v>27</v>
      </c>
      <c r="C79" s="3"/>
      <c r="D79" s="3"/>
      <c r="E79" s="3">
        <v>2</v>
      </c>
      <c r="F79" s="3" t="s">
        <v>3</v>
      </c>
      <c r="G79" s="5">
        <f t="shared" si="10"/>
        <v>3.9215686274509803E-2</v>
      </c>
      <c r="H79" s="3"/>
      <c r="I79" s="3"/>
      <c r="J79" s="3"/>
      <c r="K79" s="3"/>
      <c r="L79" s="3"/>
      <c r="M79" s="3"/>
      <c r="N79" s="3" t="s">
        <v>21</v>
      </c>
      <c r="O79" s="3"/>
      <c r="P79" s="3"/>
      <c r="Q79" s="3">
        <v>1</v>
      </c>
      <c r="R79" s="3" t="s">
        <v>3</v>
      </c>
      <c r="S79" s="5">
        <f t="shared" si="1"/>
        <v>1.8518518518518517E-2</v>
      </c>
      <c r="T79" s="3"/>
      <c r="U79" s="3"/>
      <c r="V79" s="3"/>
      <c r="W79" s="3"/>
      <c r="X79" s="3"/>
      <c r="Y79" s="3"/>
      <c r="Z79" s="3"/>
      <c r="AA79" s="2"/>
      <c r="AB79" s="1"/>
      <c r="AC79" s="1"/>
    </row>
    <row r="80" spans="1:29" ht="82">
      <c r="A80" s="3"/>
      <c r="B80" s="3" t="s">
        <v>28</v>
      </c>
      <c r="C80" s="3"/>
      <c r="D80" s="3"/>
      <c r="E80" s="3">
        <v>33</v>
      </c>
      <c r="F80" s="3" t="s">
        <v>3</v>
      </c>
      <c r="G80" s="5">
        <f t="shared" si="10"/>
        <v>0.6470588235294118</v>
      </c>
      <c r="H80" s="3"/>
      <c r="I80" s="3" t="s">
        <v>78</v>
      </c>
      <c r="J80" s="3" t="s">
        <v>79</v>
      </c>
      <c r="K80" s="3" t="s">
        <v>80</v>
      </c>
      <c r="L80" s="3"/>
      <c r="M80" s="3"/>
      <c r="N80" s="3" t="s">
        <v>6</v>
      </c>
      <c r="O80" s="3"/>
      <c r="P80" s="3"/>
      <c r="Q80" s="3">
        <v>3</v>
      </c>
      <c r="R80" s="3" t="s">
        <v>3</v>
      </c>
      <c r="S80" s="5">
        <f t="shared" si="1"/>
        <v>5.5555555555555552E-2</v>
      </c>
      <c r="T80" s="3"/>
      <c r="U80" s="3"/>
      <c r="V80" s="3"/>
      <c r="W80" s="3"/>
      <c r="X80" s="3"/>
      <c r="Y80" s="3"/>
      <c r="Z80" s="3"/>
      <c r="AA80" s="2"/>
      <c r="AB80" s="1"/>
      <c r="AC80" s="1"/>
    </row>
    <row r="81" spans="1:29" ht="82">
      <c r="A81" s="3"/>
      <c r="B81" s="3" t="s">
        <v>30</v>
      </c>
      <c r="C81" s="3"/>
      <c r="D81" s="3"/>
      <c r="E81" s="3">
        <v>0</v>
      </c>
      <c r="F81" s="3" t="s">
        <v>3</v>
      </c>
      <c r="G81" s="5">
        <f t="shared" si="10"/>
        <v>0</v>
      </c>
      <c r="H81" s="3"/>
      <c r="I81" s="3"/>
      <c r="J81" s="3"/>
      <c r="K81" s="3"/>
      <c r="L81" s="3"/>
      <c r="M81" s="3" t="s">
        <v>22</v>
      </c>
      <c r="N81" s="3" t="s">
        <v>77</v>
      </c>
      <c r="O81" s="3"/>
      <c r="P81" s="3"/>
      <c r="Q81" s="3"/>
      <c r="R81" s="3"/>
      <c r="S81" s="5"/>
      <c r="T81" s="3"/>
      <c r="U81" s="3"/>
      <c r="V81" s="3"/>
      <c r="W81" s="3"/>
      <c r="X81" s="3"/>
      <c r="Y81" s="3"/>
      <c r="Z81" s="3"/>
      <c r="AA81" s="2"/>
      <c r="AB81" s="1"/>
      <c r="AC81" s="1"/>
    </row>
    <row r="82" spans="1:29" ht="82">
      <c r="A82" s="3"/>
      <c r="B82" s="3" t="s">
        <v>31</v>
      </c>
      <c r="C82" s="3"/>
      <c r="D82" s="3"/>
      <c r="E82" s="3">
        <v>7</v>
      </c>
      <c r="F82" s="3" t="s">
        <v>3</v>
      </c>
      <c r="G82" s="5">
        <f t="shared" si="10"/>
        <v>0.13725490196078433</v>
      </c>
      <c r="H82" s="3"/>
      <c r="I82" s="3" t="s">
        <v>78</v>
      </c>
      <c r="J82" s="3" t="s">
        <v>81</v>
      </c>
      <c r="K82" s="3" t="s">
        <v>82</v>
      </c>
      <c r="L82" s="3"/>
      <c r="M82" s="3"/>
      <c r="N82" s="3" t="s">
        <v>23</v>
      </c>
      <c r="O82" s="3"/>
      <c r="P82" s="3"/>
      <c r="Q82" s="3">
        <v>44</v>
      </c>
      <c r="R82" s="3" t="s">
        <v>3</v>
      </c>
      <c r="S82" s="5">
        <f t="shared" si="1"/>
        <v>0.81481481481481477</v>
      </c>
      <c r="T82" s="3"/>
      <c r="U82" s="3"/>
      <c r="V82" s="3"/>
      <c r="W82" s="3"/>
      <c r="X82" s="3"/>
      <c r="Y82" s="3"/>
      <c r="Z82" s="3"/>
      <c r="AA82" s="2"/>
      <c r="AB82" s="1"/>
      <c r="AC82" s="1"/>
    </row>
    <row r="83" spans="1:29" ht="82">
      <c r="A83" s="3"/>
      <c r="B83" s="3" t="s">
        <v>6</v>
      </c>
      <c r="C83" s="3"/>
      <c r="D83" s="3"/>
      <c r="E83" s="3">
        <v>1</v>
      </c>
      <c r="F83" s="3" t="s">
        <v>3</v>
      </c>
      <c r="G83" s="5">
        <f t="shared" si="10"/>
        <v>1.9607843137254902E-2</v>
      </c>
      <c r="H83" s="3"/>
      <c r="I83" s="3"/>
      <c r="J83" s="3" t="s">
        <v>83</v>
      </c>
      <c r="K83" s="3"/>
      <c r="L83" s="3"/>
      <c r="M83" s="3"/>
      <c r="N83" s="3" t="s">
        <v>24</v>
      </c>
      <c r="O83" s="3"/>
      <c r="P83" s="3"/>
      <c r="Q83" s="3">
        <v>16</v>
      </c>
      <c r="R83" s="3" t="s">
        <v>3</v>
      </c>
      <c r="S83" s="5">
        <f t="shared" si="1"/>
        <v>0.29629629629629628</v>
      </c>
      <c r="T83" s="3"/>
      <c r="U83" s="3"/>
      <c r="V83" s="3"/>
      <c r="W83" s="3"/>
      <c r="X83" s="3"/>
      <c r="Y83" s="3"/>
      <c r="Z83" s="3"/>
      <c r="AA83" s="2"/>
      <c r="AB83" s="1"/>
      <c r="AC83" s="1"/>
    </row>
    <row r="84" spans="1:29" ht="82">
      <c r="A84" s="4" t="s">
        <v>7</v>
      </c>
      <c r="B84" s="3"/>
      <c r="C84" s="3"/>
      <c r="D84" s="3"/>
      <c r="E84" s="3"/>
      <c r="F84" s="3"/>
      <c r="G84" s="5"/>
      <c r="H84" s="3"/>
      <c r="I84" s="3"/>
      <c r="J84" s="3"/>
      <c r="K84" s="3"/>
      <c r="L84" s="3"/>
      <c r="M84" s="3"/>
      <c r="N84" s="3" t="s">
        <v>25</v>
      </c>
      <c r="O84" s="3"/>
      <c r="P84" s="3"/>
      <c r="Q84" s="3">
        <v>9</v>
      </c>
      <c r="R84" s="3" t="s">
        <v>3</v>
      </c>
      <c r="S84" s="5">
        <f>Q84/54</f>
        <v>0.16666666666666666</v>
      </c>
      <c r="T84" s="3"/>
      <c r="U84" s="3"/>
      <c r="V84" s="3"/>
      <c r="W84" s="3"/>
      <c r="X84" s="3"/>
      <c r="Y84" s="3"/>
      <c r="Z84" s="3"/>
      <c r="AA84" s="2"/>
      <c r="AB84" s="1"/>
      <c r="AC84" s="1"/>
    </row>
    <row r="85" spans="1:29" ht="82">
      <c r="A85" s="3"/>
      <c r="B85" s="3" t="s">
        <v>23</v>
      </c>
      <c r="C85" s="3"/>
      <c r="D85" s="3"/>
      <c r="E85" s="3">
        <v>48</v>
      </c>
      <c r="F85" s="3" t="s">
        <v>3</v>
      </c>
      <c r="G85" s="5">
        <f t="shared" si="10"/>
        <v>0.94117647058823528</v>
      </c>
      <c r="H85" s="3"/>
      <c r="I85" s="3"/>
      <c r="J85" s="3"/>
      <c r="K85" s="3"/>
      <c r="L85" s="3"/>
      <c r="M85" s="3"/>
      <c r="N85" s="3" t="s">
        <v>26</v>
      </c>
      <c r="O85" s="3"/>
      <c r="P85" s="3"/>
      <c r="Q85" s="3">
        <v>0</v>
      </c>
      <c r="R85" s="3" t="s">
        <v>3</v>
      </c>
      <c r="S85" s="5">
        <f t="shared" ref="S85:S128" si="11">Q85/54</f>
        <v>0</v>
      </c>
      <c r="T85" s="3"/>
      <c r="U85" s="3"/>
      <c r="V85" s="3"/>
      <c r="W85" s="3"/>
      <c r="X85" s="3"/>
      <c r="Y85" s="3"/>
      <c r="Z85" s="3"/>
      <c r="AA85" s="2"/>
      <c r="AB85" s="1"/>
      <c r="AC85" s="1"/>
    </row>
    <row r="86" spans="1:29" ht="82">
      <c r="A86" s="3"/>
      <c r="B86" s="3" t="s">
        <v>24</v>
      </c>
      <c r="C86" s="3"/>
      <c r="D86" s="3"/>
      <c r="E86" s="3">
        <v>0</v>
      </c>
      <c r="F86" s="3" t="s">
        <v>3</v>
      </c>
      <c r="G86" s="5">
        <f t="shared" si="10"/>
        <v>0</v>
      </c>
      <c r="H86" s="3"/>
      <c r="I86" s="3"/>
      <c r="J86" s="3"/>
      <c r="K86" s="3"/>
      <c r="L86" s="3"/>
      <c r="M86" s="3"/>
      <c r="N86" s="3" t="s">
        <v>27</v>
      </c>
      <c r="O86" s="3"/>
      <c r="P86" s="3"/>
      <c r="Q86" s="3">
        <v>0</v>
      </c>
      <c r="R86" s="3" t="s">
        <v>3</v>
      </c>
      <c r="S86" s="5">
        <f t="shared" si="11"/>
        <v>0</v>
      </c>
      <c r="T86" s="3"/>
      <c r="U86" s="3"/>
      <c r="V86" s="3"/>
      <c r="W86" s="3"/>
      <c r="X86" s="3"/>
      <c r="Y86" s="3"/>
      <c r="Z86" s="3"/>
      <c r="AA86" s="2"/>
      <c r="AB86" s="1"/>
      <c r="AC86" s="1"/>
    </row>
    <row r="87" spans="1:29" ht="82">
      <c r="A87" s="3"/>
      <c r="B87" s="3" t="s">
        <v>25</v>
      </c>
      <c r="C87" s="3"/>
      <c r="D87" s="3"/>
      <c r="E87" s="3">
        <v>1</v>
      </c>
      <c r="F87" s="3" t="s">
        <v>3</v>
      </c>
      <c r="G87" s="5">
        <f t="shared" si="10"/>
        <v>1.9607843137254902E-2</v>
      </c>
      <c r="H87" s="3"/>
      <c r="I87" s="3"/>
      <c r="J87" s="3"/>
      <c r="K87" s="3"/>
      <c r="L87" s="3"/>
      <c r="M87" s="3"/>
      <c r="N87" s="3" t="s">
        <v>28</v>
      </c>
      <c r="O87" s="3"/>
      <c r="P87" s="3"/>
      <c r="Q87" s="3">
        <v>0</v>
      </c>
      <c r="R87" s="3" t="s">
        <v>3</v>
      </c>
      <c r="S87" s="5">
        <f t="shared" si="11"/>
        <v>0</v>
      </c>
      <c r="T87" s="3"/>
      <c r="U87" s="3"/>
      <c r="V87" s="3"/>
      <c r="W87" s="3"/>
      <c r="X87" s="3"/>
      <c r="Y87" s="3"/>
      <c r="Z87" s="3"/>
      <c r="AA87" s="2"/>
      <c r="AB87" s="1"/>
      <c r="AC87" s="1"/>
    </row>
    <row r="88" spans="1:29" ht="82">
      <c r="A88" s="3"/>
      <c r="B88" s="3" t="s">
        <v>6</v>
      </c>
      <c r="C88" s="3"/>
      <c r="D88" s="3"/>
      <c r="E88" s="3">
        <v>2</v>
      </c>
      <c r="F88" s="3" t="s">
        <v>3</v>
      </c>
      <c r="G88" s="5">
        <f t="shared" si="10"/>
        <v>3.9215686274509803E-2</v>
      </c>
      <c r="H88" s="3"/>
      <c r="I88" s="3"/>
      <c r="J88" s="3"/>
      <c r="K88" s="3"/>
      <c r="L88" s="3"/>
      <c r="M88" s="3"/>
      <c r="N88" s="3" t="s">
        <v>6</v>
      </c>
      <c r="O88" s="3"/>
      <c r="P88" s="3"/>
      <c r="Q88" s="3">
        <v>5</v>
      </c>
      <c r="R88" s="3" t="s">
        <v>3</v>
      </c>
      <c r="S88" s="5">
        <f t="shared" si="11"/>
        <v>9.2592592592592587E-2</v>
      </c>
      <c r="T88" s="3"/>
      <c r="U88" s="3"/>
      <c r="V88" s="3"/>
      <c r="W88" s="3"/>
      <c r="X88" s="3"/>
      <c r="Y88" s="3"/>
      <c r="Z88" s="3"/>
      <c r="AA88" s="2"/>
      <c r="AB88" s="1"/>
      <c r="AC88" s="1"/>
    </row>
    <row r="89" spans="1:29" ht="82">
      <c r="A89" s="4" t="s">
        <v>17</v>
      </c>
      <c r="B89" s="3"/>
      <c r="C89" s="3"/>
      <c r="D89" s="3"/>
      <c r="E89" s="3"/>
      <c r="F89" s="3"/>
      <c r="G89" s="5"/>
      <c r="H89" s="3"/>
      <c r="I89" s="3"/>
      <c r="J89" s="3"/>
      <c r="K89" s="3"/>
      <c r="L89" s="3"/>
      <c r="M89" s="3" t="s">
        <v>29</v>
      </c>
      <c r="N89" s="3"/>
      <c r="O89" s="3"/>
      <c r="P89" s="3"/>
      <c r="Q89" s="3"/>
      <c r="R89" s="3"/>
      <c r="S89" s="5"/>
      <c r="T89" s="3"/>
      <c r="U89" s="3"/>
      <c r="V89" s="3"/>
      <c r="W89" s="3"/>
      <c r="X89" s="3"/>
      <c r="Y89" s="3"/>
      <c r="Z89" s="3"/>
      <c r="AA89" s="2"/>
      <c r="AB89" s="1"/>
      <c r="AC89" s="1"/>
    </row>
    <row r="90" spans="1:29" ht="82">
      <c r="A90" s="3"/>
      <c r="B90" s="3" t="s">
        <v>23</v>
      </c>
      <c r="C90" s="3"/>
      <c r="D90" s="3"/>
      <c r="E90" s="3">
        <v>22</v>
      </c>
      <c r="F90" s="3" t="s">
        <v>3</v>
      </c>
      <c r="G90" s="5">
        <f t="shared" si="10"/>
        <v>0.43137254901960786</v>
      </c>
      <c r="H90" s="3"/>
      <c r="I90" s="3"/>
      <c r="J90" s="3"/>
      <c r="K90" s="3"/>
      <c r="L90" s="3"/>
      <c r="M90" s="4" t="s">
        <v>1</v>
      </c>
      <c r="N90" s="3"/>
      <c r="O90" s="3"/>
      <c r="P90" s="3"/>
      <c r="Q90" s="3"/>
      <c r="R90" s="3"/>
      <c r="S90" s="5"/>
      <c r="T90" s="3"/>
      <c r="U90" s="3"/>
      <c r="V90" s="3"/>
      <c r="W90" s="3"/>
      <c r="X90" s="3"/>
      <c r="Y90" s="3"/>
      <c r="Z90" s="3"/>
      <c r="AA90" s="2"/>
      <c r="AB90" s="1"/>
      <c r="AC90" s="1"/>
    </row>
    <row r="91" spans="1:29" ht="82">
      <c r="A91" s="3"/>
      <c r="B91" s="3" t="s">
        <v>24</v>
      </c>
      <c r="C91" s="3"/>
      <c r="D91" s="3"/>
      <c r="E91" s="3">
        <v>29</v>
      </c>
      <c r="F91" s="3" t="s">
        <v>3</v>
      </c>
      <c r="G91" s="5">
        <f t="shared" si="10"/>
        <v>0.56862745098039214</v>
      </c>
      <c r="H91" s="3"/>
      <c r="I91" s="3"/>
      <c r="J91" s="3"/>
      <c r="K91" s="3"/>
      <c r="L91" s="3"/>
      <c r="M91" s="3"/>
      <c r="N91" s="3" t="s">
        <v>23</v>
      </c>
      <c r="O91" s="3"/>
      <c r="P91" s="3"/>
      <c r="Q91" s="3">
        <v>3</v>
      </c>
      <c r="R91" s="3" t="s">
        <v>3</v>
      </c>
      <c r="S91" s="5">
        <f t="shared" si="11"/>
        <v>5.5555555555555552E-2</v>
      </c>
      <c r="T91" s="3"/>
      <c r="U91" s="3"/>
      <c r="V91" s="3"/>
      <c r="W91" s="3"/>
      <c r="X91" s="3"/>
      <c r="Y91" s="3"/>
      <c r="Z91" s="3"/>
      <c r="AA91" s="2"/>
      <c r="AB91" s="1"/>
      <c r="AC91" s="1"/>
    </row>
    <row r="92" spans="1:29" ht="82">
      <c r="A92" s="3"/>
      <c r="B92" s="3" t="s">
        <v>6</v>
      </c>
      <c r="C92" s="3"/>
      <c r="D92" s="3"/>
      <c r="E92" s="3">
        <v>0</v>
      </c>
      <c r="F92" s="3" t="s">
        <v>3</v>
      </c>
      <c r="G92" s="5">
        <f t="shared" si="10"/>
        <v>0</v>
      </c>
      <c r="H92" s="3"/>
      <c r="I92" s="3"/>
      <c r="J92" s="3"/>
      <c r="K92" s="3"/>
      <c r="L92" s="3"/>
      <c r="M92" s="3"/>
      <c r="N92" s="3" t="s">
        <v>24</v>
      </c>
      <c r="O92" s="3"/>
      <c r="P92" s="3"/>
      <c r="Q92" s="3">
        <v>1</v>
      </c>
      <c r="R92" s="3" t="s">
        <v>3</v>
      </c>
      <c r="S92" s="5">
        <f t="shared" si="11"/>
        <v>1.8518518518518517E-2</v>
      </c>
      <c r="T92" s="3"/>
      <c r="U92" s="3"/>
      <c r="V92" s="3"/>
      <c r="W92" s="3"/>
      <c r="X92" s="3"/>
      <c r="Y92" s="3"/>
      <c r="Z92" s="3"/>
      <c r="AA92" s="2"/>
      <c r="AB92" s="1"/>
      <c r="AC92" s="1"/>
    </row>
    <row r="93" spans="1:29" ht="82">
      <c r="A93" s="4" t="s">
        <v>32</v>
      </c>
      <c r="B93" s="3"/>
      <c r="C93" s="3"/>
      <c r="D93" s="3"/>
      <c r="E93" s="3"/>
      <c r="F93" s="3"/>
      <c r="G93" s="5"/>
      <c r="H93" s="3"/>
      <c r="I93" s="3"/>
      <c r="J93" s="6" t="s">
        <v>89</v>
      </c>
      <c r="K93" s="6"/>
      <c r="L93" s="3"/>
      <c r="M93" s="3"/>
      <c r="N93" s="3" t="s">
        <v>25</v>
      </c>
      <c r="O93" s="3"/>
      <c r="P93" s="3"/>
      <c r="Q93" s="3">
        <v>1</v>
      </c>
      <c r="R93" s="3" t="s">
        <v>3</v>
      </c>
      <c r="S93" s="5">
        <f t="shared" si="11"/>
        <v>1.8518518518518517E-2</v>
      </c>
      <c r="T93" s="3"/>
      <c r="U93" s="3"/>
      <c r="V93" s="3"/>
      <c r="W93" s="3"/>
      <c r="X93" s="3"/>
      <c r="Y93" s="3"/>
      <c r="Z93" s="3"/>
      <c r="AA93" s="2"/>
      <c r="AB93" s="1"/>
      <c r="AC93" s="1"/>
    </row>
    <row r="94" spans="1:29" ht="82">
      <c r="A94" s="3"/>
      <c r="B94" s="3" t="s">
        <v>23</v>
      </c>
      <c r="C94" s="3"/>
      <c r="D94" s="3"/>
      <c r="E94" s="3">
        <v>5</v>
      </c>
      <c r="F94" s="3" t="s">
        <v>3</v>
      </c>
      <c r="G94" s="5">
        <f t="shared" si="10"/>
        <v>9.8039215686274508E-2</v>
      </c>
      <c r="H94" s="3"/>
      <c r="I94" s="3"/>
      <c r="J94" s="7" t="s">
        <v>53</v>
      </c>
      <c r="K94" s="6"/>
      <c r="L94" s="3"/>
      <c r="M94" s="3"/>
      <c r="N94" s="3" t="s">
        <v>26</v>
      </c>
      <c r="O94" s="3"/>
      <c r="P94" s="3"/>
      <c r="Q94" s="3">
        <v>0</v>
      </c>
      <c r="R94" s="3" t="s">
        <v>3</v>
      </c>
      <c r="S94" s="5">
        <f t="shared" si="11"/>
        <v>0</v>
      </c>
      <c r="T94" s="3"/>
      <c r="U94" s="3"/>
      <c r="V94" s="3"/>
      <c r="W94" s="3"/>
      <c r="X94" s="3"/>
      <c r="Y94" s="3"/>
      <c r="Z94" s="3"/>
      <c r="AA94" s="2"/>
      <c r="AB94" s="1"/>
      <c r="AC94" s="1"/>
    </row>
    <row r="95" spans="1:29" ht="82">
      <c r="A95" s="3"/>
      <c r="B95" s="3" t="s">
        <v>24</v>
      </c>
      <c r="C95" s="3"/>
      <c r="D95" s="3"/>
      <c r="E95" s="3">
        <v>0</v>
      </c>
      <c r="F95" s="3" t="s">
        <v>3</v>
      </c>
      <c r="G95" s="5">
        <f t="shared" si="10"/>
        <v>0</v>
      </c>
      <c r="H95" s="3"/>
      <c r="I95" s="3"/>
      <c r="J95" s="6" t="s">
        <v>85</v>
      </c>
      <c r="K95" s="6">
        <v>4</v>
      </c>
      <c r="L95" s="3"/>
      <c r="M95" s="4"/>
      <c r="N95" s="3" t="s">
        <v>27</v>
      </c>
      <c r="O95" s="3"/>
      <c r="P95" s="3"/>
      <c r="Q95" s="3">
        <v>3</v>
      </c>
      <c r="R95" s="3" t="s">
        <v>3</v>
      </c>
      <c r="S95" s="5">
        <f t="shared" si="11"/>
        <v>5.5555555555555552E-2</v>
      </c>
      <c r="T95" s="3"/>
      <c r="U95" s="3"/>
      <c r="V95" s="3"/>
      <c r="W95" s="3"/>
      <c r="X95" s="3"/>
      <c r="Y95" s="3"/>
      <c r="Z95" s="3"/>
      <c r="AA95" s="2"/>
      <c r="AB95" s="1"/>
      <c r="AC95" s="1"/>
    </row>
    <row r="96" spans="1:29" ht="82">
      <c r="A96" s="3"/>
      <c r="B96" s="3" t="s">
        <v>25</v>
      </c>
      <c r="C96" s="3"/>
      <c r="D96" s="3"/>
      <c r="E96" s="3">
        <v>1</v>
      </c>
      <c r="F96" s="3" t="s">
        <v>3</v>
      </c>
      <c r="G96" s="5">
        <f t="shared" si="10"/>
        <v>1.9607843137254902E-2</v>
      </c>
      <c r="H96" s="3"/>
      <c r="I96" s="3"/>
      <c r="J96" s="6" t="s">
        <v>55</v>
      </c>
      <c r="K96" s="6">
        <v>12</v>
      </c>
      <c r="L96" s="3"/>
      <c r="M96" s="3"/>
      <c r="N96" s="3" t="s">
        <v>28</v>
      </c>
      <c r="O96" s="3"/>
      <c r="P96" s="3"/>
      <c r="Q96" s="3">
        <v>37</v>
      </c>
      <c r="R96" s="3" t="s">
        <v>3</v>
      </c>
      <c r="S96" s="5">
        <f t="shared" si="11"/>
        <v>0.68518518518518523</v>
      </c>
      <c r="T96" s="3"/>
      <c r="U96" s="3" t="s">
        <v>78</v>
      </c>
      <c r="V96" s="3" t="s">
        <v>98</v>
      </c>
      <c r="W96" s="3" t="s">
        <v>99</v>
      </c>
      <c r="X96" s="3"/>
      <c r="Y96" s="3"/>
      <c r="Z96" s="3"/>
      <c r="AA96" s="2"/>
      <c r="AB96" s="1"/>
      <c r="AC96" s="1"/>
    </row>
    <row r="97" spans="1:29" ht="82">
      <c r="A97" s="3"/>
      <c r="B97" s="3" t="s">
        <v>26</v>
      </c>
      <c r="C97" s="3"/>
      <c r="D97" s="3"/>
      <c r="E97" s="3">
        <v>20</v>
      </c>
      <c r="F97" s="3" t="s">
        <v>3</v>
      </c>
      <c r="G97" s="5">
        <f t="shared" si="10"/>
        <v>0.39215686274509803</v>
      </c>
      <c r="H97" s="3"/>
      <c r="I97" s="3"/>
      <c r="J97" s="6" t="s">
        <v>56</v>
      </c>
      <c r="K97" s="6">
        <v>1</v>
      </c>
      <c r="L97" s="3"/>
      <c r="M97" s="3"/>
      <c r="N97" s="3" t="s">
        <v>30</v>
      </c>
      <c r="O97" s="3"/>
      <c r="P97" s="3"/>
      <c r="Q97" s="3">
        <v>0</v>
      </c>
      <c r="R97" s="3" t="s">
        <v>3</v>
      </c>
      <c r="S97" s="5">
        <f t="shared" si="11"/>
        <v>0</v>
      </c>
      <c r="T97" s="3"/>
      <c r="U97" s="3"/>
      <c r="V97" s="3"/>
      <c r="W97" s="3"/>
      <c r="X97" s="3"/>
      <c r="Y97" s="3"/>
      <c r="Z97" s="3"/>
      <c r="AA97" s="2"/>
      <c r="AB97" s="1"/>
      <c r="AC97" s="1"/>
    </row>
    <row r="98" spans="1:29" ht="82">
      <c r="A98" s="3"/>
      <c r="B98" s="3" t="s">
        <v>27</v>
      </c>
      <c r="C98" s="3"/>
      <c r="D98" s="3"/>
      <c r="E98" s="3">
        <v>22</v>
      </c>
      <c r="F98" s="3" t="s">
        <v>3</v>
      </c>
      <c r="G98" s="5">
        <f t="shared" si="10"/>
        <v>0.43137254901960786</v>
      </c>
      <c r="H98" s="3"/>
      <c r="I98" s="3"/>
      <c r="J98" s="6" t="s">
        <v>86</v>
      </c>
      <c r="K98" s="6">
        <v>1</v>
      </c>
      <c r="L98" s="3"/>
      <c r="M98" s="3"/>
      <c r="N98" s="3" t="s">
        <v>31</v>
      </c>
      <c r="O98" s="3"/>
      <c r="P98" s="3"/>
      <c r="Q98" s="3">
        <v>8</v>
      </c>
      <c r="R98" s="3" t="s">
        <v>3</v>
      </c>
      <c r="S98" s="5">
        <f t="shared" si="11"/>
        <v>0.14814814814814814</v>
      </c>
      <c r="T98" s="3"/>
      <c r="U98" s="3" t="s">
        <v>78</v>
      </c>
      <c r="V98" s="3" t="s">
        <v>100</v>
      </c>
      <c r="W98" s="3" t="s">
        <v>101</v>
      </c>
      <c r="X98" s="3"/>
      <c r="Y98" s="3"/>
      <c r="Z98" s="3"/>
      <c r="AA98" s="2"/>
      <c r="AB98" s="1"/>
      <c r="AC98" s="1"/>
    </row>
    <row r="99" spans="1:29" ht="82">
      <c r="A99" s="3"/>
      <c r="B99" s="3" t="s">
        <v>28</v>
      </c>
      <c r="C99" s="3"/>
      <c r="D99" s="3"/>
      <c r="E99" s="3">
        <v>0</v>
      </c>
      <c r="F99" s="3" t="s">
        <v>3</v>
      </c>
      <c r="G99" s="5">
        <f t="shared" si="10"/>
        <v>0</v>
      </c>
      <c r="H99" s="3"/>
      <c r="I99" s="3"/>
      <c r="J99" s="6" t="s">
        <v>87</v>
      </c>
      <c r="K99" s="6">
        <v>4</v>
      </c>
      <c r="L99" s="3"/>
      <c r="M99" s="3"/>
      <c r="N99" s="3" t="s">
        <v>6</v>
      </c>
      <c r="O99" s="3"/>
      <c r="P99" s="3"/>
      <c r="Q99" s="3">
        <v>1</v>
      </c>
      <c r="R99" s="3" t="s">
        <v>3</v>
      </c>
      <c r="S99" s="5">
        <f t="shared" si="11"/>
        <v>1.8518518518518517E-2</v>
      </c>
      <c r="T99" s="3"/>
      <c r="U99" s="3"/>
      <c r="V99" s="3" t="s">
        <v>102</v>
      </c>
      <c r="W99" s="3" t="s">
        <v>103</v>
      </c>
      <c r="X99" s="3"/>
      <c r="Y99" s="3"/>
      <c r="Z99" s="3"/>
      <c r="AA99" s="2"/>
      <c r="AB99" s="1"/>
      <c r="AC99" s="1"/>
    </row>
    <row r="100" spans="1:29" ht="82">
      <c r="A100" s="3"/>
      <c r="B100" s="3" t="s">
        <v>30</v>
      </c>
      <c r="C100" s="3"/>
      <c r="D100" s="3"/>
      <c r="E100" s="3">
        <v>1</v>
      </c>
      <c r="F100" s="3" t="s">
        <v>3</v>
      </c>
      <c r="G100" s="5">
        <f t="shared" si="10"/>
        <v>1.9607843137254902E-2</v>
      </c>
      <c r="H100" s="3"/>
      <c r="I100" s="3"/>
      <c r="J100" s="6" t="s">
        <v>88</v>
      </c>
      <c r="K100" s="6">
        <v>2</v>
      </c>
      <c r="L100" s="3"/>
      <c r="M100" s="4" t="s">
        <v>7</v>
      </c>
      <c r="N100" s="3"/>
      <c r="O100" s="3"/>
      <c r="P100" s="3"/>
      <c r="Q100" s="3"/>
      <c r="R100" s="3"/>
      <c r="S100" s="5"/>
      <c r="T100" s="3"/>
      <c r="U100" s="3"/>
      <c r="V100" s="3"/>
      <c r="W100" s="3"/>
      <c r="X100" s="3"/>
      <c r="Y100" s="3"/>
      <c r="Z100" s="3"/>
      <c r="AA100" s="2"/>
      <c r="AB100" s="1"/>
      <c r="AC100" s="1"/>
    </row>
    <row r="101" spans="1:29" ht="82">
      <c r="A101" s="3"/>
      <c r="B101" s="3" t="s">
        <v>31</v>
      </c>
      <c r="C101" s="3"/>
      <c r="D101" s="3"/>
      <c r="E101" s="3">
        <v>0</v>
      </c>
      <c r="F101" s="3" t="s">
        <v>3</v>
      </c>
      <c r="G101" s="5">
        <f t="shared" si="10"/>
        <v>0</v>
      </c>
      <c r="H101" s="3"/>
      <c r="I101" s="3"/>
      <c r="J101" s="6" t="s">
        <v>64</v>
      </c>
      <c r="K101" s="6">
        <v>6</v>
      </c>
      <c r="L101" s="3"/>
      <c r="M101" s="3"/>
      <c r="N101" s="3" t="s">
        <v>23</v>
      </c>
      <c r="O101" s="3"/>
      <c r="P101" s="3"/>
      <c r="Q101" s="3">
        <v>42</v>
      </c>
      <c r="R101" s="3" t="s">
        <v>3</v>
      </c>
      <c r="S101" s="5">
        <f t="shared" si="11"/>
        <v>0.77777777777777779</v>
      </c>
      <c r="T101" s="3"/>
      <c r="U101" s="3"/>
      <c r="V101" s="3"/>
      <c r="W101" s="3"/>
      <c r="X101" s="3"/>
      <c r="Y101" s="3"/>
      <c r="Z101" s="3"/>
      <c r="AA101" s="2"/>
      <c r="AB101" s="1"/>
      <c r="AC101" s="1"/>
    </row>
    <row r="102" spans="1:29" ht="82">
      <c r="A102" s="3"/>
      <c r="B102" s="3" t="s">
        <v>6</v>
      </c>
      <c r="C102" s="3"/>
      <c r="D102" s="3"/>
      <c r="E102" s="3">
        <v>2</v>
      </c>
      <c r="F102" s="3" t="s">
        <v>3</v>
      </c>
      <c r="G102" s="5">
        <f t="shared" si="10"/>
        <v>3.9215686274509803E-2</v>
      </c>
      <c r="H102" s="3"/>
      <c r="I102" s="3"/>
      <c r="J102" s="6" t="s">
        <v>35</v>
      </c>
      <c r="K102" s="6">
        <v>15</v>
      </c>
      <c r="L102" s="3"/>
      <c r="M102" s="3"/>
      <c r="N102" s="3" t="s">
        <v>24</v>
      </c>
      <c r="O102" s="3"/>
      <c r="P102" s="3"/>
      <c r="Q102" s="3">
        <v>2</v>
      </c>
      <c r="R102" s="3" t="s">
        <v>3</v>
      </c>
      <c r="S102" s="5">
        <f t="shared" si="11"/>
        <v>3.7037037037037035E-2</v>
      </c>
      <c r="T102" s="3"/>
      <c r="U102" s="3"/>
      <c r="V102" s="3"/>
      <c r="W102" s="3"/>
      <c r="X102" s="3"/>
      <c r="Y102" s="3"/>
      <c r="Z102" s="3"/>
      <c r="AA102" s="2"/>
      <c r="AB102" s="1"/>
      <c r="AC102" s="1"/>
    </row>
    <row r="103" spans="1:29" ht="82">
      <c r="A103" s="4" t="s">
        <v>33</v>
      </c>
      <c r="B103" s="3"/>
      <c r="C103" s="3"/>
      <c r="D103" s="3"/>
      <c r="E103" s="3"/>
      <c r="F103" s="3"/>
      <c r="G103" s="5"/>
      <c r="H103" s="3"/>
      <c r="I103" s="3"/>
      <c r="J103" s="6" t="s">
        <v>67</v>
      </c>
      <c r="K103" s="6">
        <f>SUM(K95:K102)</f>
        <v>45</v>
      </c>
      <c r="L103" s="3"/>
      <c r="M103" s="3"/>
      <c r="N103" s="3" t="s">
        <v>25</v>
      </c>
      <c r="O103" s="3"/>
      <c r="P103" s="3"/>
      <c r="Q103" s="3">
        <v>0</v>
      </c>
      <c r="R103" s="3" t="s">
        <v>3</v>
      </c>
      <c r="S103" s="5">
        <f t="shared" si="11"/>
        <v>0</v>
      </c>
      <c r="T103" s="3"/>
      <c r="U103" s="3"/>
      <c r="V103" s="3"/>
      <c r="W103" s="3"/>
      <c r="X103" s="3"/>
      <c r="Y103" s="3"/>
      <c r="Z103" s="3"/>
      <c r="AA103" s="2"/>
      <c r="AB103" s="1"/>
      <c r="AC103" s="1"/>
    </row>
    <row r="104" spans="1:29" ht="82">
      <c r="A104" s="3"/>
      <c r="B104" s="3" t="s">
        <v>23</v>
      </c>
      <c r="C104" s="3"/>
      <c r="D104" s="3"/>
      <c r="E104" s="3">
        <v>46</v>
      </c>
      <c r="F104" s="3" t="s">
        <v>3</v>
      </c>
      <c r="G104" s="5">
        <f t="shared" si="10"/>
        <v>0.90196078431372551</v>
      </c>
      <c r="H104" s="3"/>
      <c r="I104" s="3"/>
      <c r="J104" s="7" t="s">
        <v>68</v>
      </c>
      <c r="K104" s="6"/>
      <c r="L104" s="3"/>
      <c r="M104" s="3"/>
      <c r="N104" s="3" t="s">
        <v>6</v>
      </c>
      <c r="O104" s="3"/>
      <c r="P104" s="3"/>
      <c r="Q104" s="3">
        <v>10</v>
      </c>
      <c r="R104" s="3" t="s">
        <v>3</v>
      </c>
      <c r="S104" s="5">
        <f t="shared" si="11"/>
        <v>0.18518518518518517</v>
      </c>
      <c r="T104" s="3"/>
      <c r="U104" s="3"/>
      <c r="V104" s="3"/>
      <c r="W104" s="3"/>
      <c r="X104" s="3"/>
      <c r="Y104" s="3"/>
      <c r="Z104" s="3"/>
      <c r="AA104" s="2"/>
      <c r="AB104" s="1"/>
      <c r="AC104" s="1"/>
    </row>
    <row r="105" spans="1:29" ht="82">
      <c r="A105" s="3"/>
      <c r="B105" s="3" t="s">
        <v>24</v>
      </c>
      <c r="C105" s="3"/>
      <c r="D105" s="3"/>
      <c r="E105" s="3">
        <v>5</v>
      </c>
      <c r="F105" s="3" t="s">
        <v>3</v>
      </c>
      <c r="G105" s="5">
        <f t="shared" si="10"/>
        <v>9.8039215686274508E-2</v>
      </c>
      <c r="H105" s="3"/>
      <c r="I105" s="3"/>
      <c r="J105" s="6" t="s">
        <v>90</v>
      </c>
      <c r="K105" s="6">
        <v>3</v>
      </c>
      <c r="L105" s="3"/>
      <c r="M105" s="4" t="s">
        <v>17</v>
      </c>
      <c r="N105" s="3"/>
      <c r="O105" s="3"/>
      <c r="P105" s="3"/>
      <c r="Q105" s="3"/>
      <c r="R105" s="3"/>
      <c r="S105" s="5"/>
      <c r="T105" s="3"/>
      <c r="U105" s="3"/>
      <c r="V105" s="6" t="s">
        <v>89</v>
      </c>
      <c r="W105" s="6"/>
      <c r="X105" s="3"/>
      <c r="Y105" s="3"/>
      <c r="Z105" s="3"/>
      <c r="AA105" s="2"/>
      <c r="AB105" s="1"/>
      <c r="AC105" s="1"/>
    </row>
    <row r="106" spans="1:29" ht="82">
      <c r="A106" s="3"/>
      <c r="B106" s="3" t="s">
        <v>25</v>
      </c>
      <c r="C106" s="3"/>
      <c r="D106" s="3"/>
      <c r="E106" s="3">
        <v>0</v>
      </c>
      <c r="F106" s="3" t="s">
        <v>3</v>
      </c>
      <c r="G106" s="5">
        <f t="shared" si="10"/>
        <v>0</v>
      </c>
      <c r="H106" s="3"/>
      <c r="I106" s="3"/>
      <c r="J106" s="6" t="s">
        <v>91</v>
      </c>
      <c r="K106" s="6">
        <v>2</v>
      </c>
      <c r="L106" s="3"/>
      <c r="M106" s="3"/>
      <c r="N106" s="3" t="s">
        <v>23</v>
      </c>
      <c r="O106" s="3"/>
      <c r="P106" s="3"/>
      <c r="Q106" s="3">
        <v>31</v>
      </c>
      <c r="R106" s="3" t="s">
        <v>3</v>
      </c>
      <c r="S106" s="5">
        <f t="shared" si="11"/>
        <v>0.57407407407407407</v>
      </c>
      <c r="T106" s="3"/>
      <c r="U106" s="3"/>
      <c r="V106" s="7" t="s">
        <v>53</v>
      </c>
      <c r="W106" s="6"/>
      <c r="X106" s="3"/>
      <c r="Y106" s="3"/>
      <c r="Z106" s="3"/>
      <c r="AA106" s="2"/>
      <c r="AB106" s="1"/>
      <c r="AC106" s="1"/>
    </row>
    <row r="107" spans="1:29" ht="82">
      <c r="A107" s="3"/>
      <c r="B107" s="3" t="s">
        <v>26</v>
      </c>
      <c r="C107" s="3"/>
      <c r="D107" s="3"/>
      <c r="E107" s="3">
        <v>0</v>
      </c>
      <c r="F107" s="3" t="s">
        <v>3</v>
      </c>
      <c r="G107" s="5">
        <f t="shared" si="10"/>
        <v>0</v>
      </c>
      <c r="H107" s="3"/>
      <c r="I107" s="3"/>
      <c r="J107" s="6" t="s">
        <v>92</v>
      </c>
      <c r="K107" s="6">
        <v>1</v>
      </c>
      <c r="L107" s="3"/>
      <c r="M107" s="3"/>
      <c r="N107" s="3" t="s">
        <v>24</v>
      </c>
      <c r="O107" s="3"/>
      <c r="P107" s="3"/>
      <c r="Q107" s="3">
        <v>22</v>
      </c>
      <c r="R107" s="3" t="s">
        <v>3</v>
      </c>
      <c r="S107" s="5">
        <f t="shared" si="11"/>
        <v>0.40740740740740738</v>
      </c>
      <c r="T107" s="3"/>
      <c r="U107" s="3"/>
      <c r="V107" s="6" t="s">
        <v>85</v>
      </c>
      <c r="W107" s="6">
        <v>6</v>
      </c>
      <c r="X107" s="3"/>
      <c r="Y107" s="3"/>
      <c r="Z107" s="3"/>
      <c r="AA107" s="2"/>
      <c r="AB107" s="1"/>
      <c r="AC107" s="1"/>
    </row>
    <row r="108" spans="1:29" ht="82">
      <c r="A108" s="3"/>
      <c r="B108" s="3" t="s">
        <v>6</v>
      </c>
      <c r="C108" s="3"/>
      <c r="D108" s="3"/>
      <c r="E108" s="3">
        <v>0</v>
      </c>
      <c r="F108" s="3" t="s">
        <v>3</v>
      </c>
      <c r="G108" s="5">
        <f t="shared" si="10"/>
        <v>0</v>
      </c>
      <c r="H108" s="3"/>
      <c r="I108" s="3"/>
      <c r="J108" s="6" t="s">
        <v>93</v>
      </c>
      <c r="K108" s="6">
        <v>1</v>
      </c>
      <c r="L108" s="3"/>
      <c r="M108" s="3"/>
      <c r="N108" s="3" t="s">
        <v>6</v>
      </c>
      <c r="O108" s="3"/>
      <c r="P108" s="3"/>
      <c r="Q108" s="3">
        <v>1</v>
      </c>
      <c r="R108" s="3" t="s">
        <v>3</v>
      </c>
      <c r="S108" s="5">
        <f t="shared" si="11"/>
        <v>1.8518518518518517E-2</v>
      </c>
      <c r="T108" s="3"/>
      <c r="U108" s="3"/>
      <c r="V108" s="6" t="s">
        <v>55</v>
      </c>
      <c r="W108" s="6">
        <v>11</v>
      </c>
      <c r="X108" s="3"/>
      <c r="Y108" s="3"/>
      <c r="Z108" s="3"/>
      <c r="AA108" s="2"/>
      <c r="AB108" s="1"/>
      <c r="AC108" s="1"/>
    </row>
    <row r="109" spans="1:29" ht="82">
      <c r="A109" s="4" t="s">
        <v>34</v>
      </c>
      <c r="B109" s="3"/>
      <c r="C109" s="3"/>
      <c r="D109" s="3"/>
      <c r="E109" s="3"/>
      <c r="F109" s="3"/>
      <c r="G109" s="5"/>
      <c r="H109" s="3"/>
      <c r="I109" s="3"/>
      <c r="J109" s="6" t="s">
        <v>67</v>
      </c>
      <c r="K109" s="6">
        <v>7</v>
      </c>
      <c r="L109" s="3"/>
      <c r="M109" s="4" t="s">
        <v>32</v>
      </c>
      <c r="N109" s="3"/>
      <c r="O109" s="3"/>
      <c r="P109" s="3"/>
      <c r="Q109" s="3"/>
      <c r="R109" s="3"/>
      <c r="S109" s="5"/>
      <c r="T109" s="3"/>
      <c r="U109" s="3"/>
      <c r="V109" s="6" t="s">
        <v>56</v>
      </c>
      <c r="W109" s="6">
        <v>1</v>
      </c>
      <c r="X109" s="3"/>
      <c r="Y109" s="3"/>
      <c r="Z109" s="3"/>
      <c r="AA109" s="2"/>
      <c r="AB109" s="1"/>
      <c r="AC109" s="1"/>
    </row>
    <row r="110" spans="1:29" ht="82">
      <c r="A110" s="3"/>
      <c r="B110" s="3" t="s">
        <v>35</v>
      </c>
      <c r="C110" s="3"/>
      <c r="D110" s="3"/>
      <c r="E110" s="3">
        <v>44</v>
      </c>
      <c r="F110" s="3" t="s">
        <v>3</v>
      </c>
      <c r="G110" s="5">
        <f t="shared" si="10"/>
        <v>0.86274509803921573</v>
      </c>
      <c r="H110" s="3"/>
      <c r="I110" s="3"/>
      <c r="J110" s="3"/>
      <c r="K110" s="3"/>
      <c r="L110" s="3"/>
      <c r="M110" s="3"/>
      <c r="N110" s="3" t="s">
        <v>23</v>
      </c>
      <c r="O110" s="3"/>
      <c r="P110" s="3"/>
      <c r="Q110" s="3">
        <v>42</v>
      </c>
      <c r="R110" s="3" t="s">
        <v>3</v>
      </c>
      <c r="S110" s="5">
        <f t="shared" si="11"/>
        <v>0.77777777777777779</v>
      </c>
      <c r="T110" s="3"/>
      <c r="U110" s="3"/>
      <c r="V110" s="6" t="s">
        <v>86</v>
      </c>
      <c r="W110" s="6">
        <v>1</v>
      </c>
      <c r="X110" s="3"/>
      <c r="Y110" s="3"/>
      <c r="Z110" s="3"/>
      <c r="AA110" s="2"/>
      <c r="AB110" s="1"/>
      <c r="AC110" s="1"/>
    </row>
    <row r="111" spans="1:29" ht="82">
      <c r="A111" s="3"/>
      <c r="B111" s="3" t="s">
        <v>36</v>
      </c>
      <c r="C111" s="3"/>
      <c r="D111" s="3"/>
      <c r="E111" s="3">
        <v>7</v>
      </c>
      <c r="F111" s="3" t="s">
        <v>3</v>
      </c>
      <c r="G111" s="5">
        <f t="shared" si="10"/>
        <v>0.13725490196078433</v>
      </c>
      <c r="H111" s="3"/>
      <c r="I111" s="3"/>
      <c r="J111" s="3"/>
      <c r="K111" s="3"/>
      <c r="L111" s="3"/>
      <c r="M111" s="3"/>
      <c r="N111" s="3" t="s">
        <v>24</v>
      </c>
      <c r="O111" s="3"/>
      <c r="P111" s="3"/>
      <c r="Q111" s="3">
        <v>9</v>
      </c>
      <c r="R111" s="3" t="s">
        <v>3</v>
      </c>
      <c r="S111" s="5">
        <f t="shared" si="11"/>
        <v>0.16666666666666666</v>
      </c>
      <c r="T111" s="3"/>
      <c r="U111" s="3"/>
      <c r="V111" s="6" t="s">
        <v>87</v>
      </c>
      <c r="W111" s="6">
        <v>4</v>
      </c>
      <c r="X111" s="3"/>
      <c r="Y111" s="3"/>
      <c r="Z111" s="3"/>
      <c r="AA111" s="2"/>
      <c r="AB111" s="1"/>
      <c r="AC111" s="1"/>
    </row>
    <row r="112" spans="1:29" ht="8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 t="s">
        <v>25</v>
      </c>
      <c r="O112" s="3"/>
      <c r="P112" s="3"/>
      <c r="Q112" s="3">
        <v>0</v>
      </c>
      <c r="R112" s="3" t="s">
        <v>3</v>
      </c>
      <c r="S112" s="5">
        <f t="shared" si="11"/>
        <v>0</v>
      </c>
      <c r="T112" s="3"/>
      <c r="U112" s="3"/>
      <c r="V112" s="6" t="s">
        <v>88</v>
      </c>
      <c r="W112" s="6">
        <v>1</v>
      </c>
      <c r="X112" s="3"/>
      <c r="Y112" s="3"/>
      <c r="Z112" s="3"/>
      <c r="AA112" s="2"/>
      <c r="AB112" s="1"/>
      <c r="AC112" s="1"/>
    </row>
    <row r="113" spans="1:29" ht="8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 t="s">
        <v>26</v>
      </c>
      <c r="O113" s="3"/>
      <c r="P113" s="3"/>
      <c r="Q113" s="3">
        <v>1</v>
      </c>
      <c r="R113" s="3" t="s">
        <v>3</v>
      </c>
      <c r="S113" s="5">
        <f t="shared" si="11"/>
        <v>1.8518518518518517E-2</v>
      </c>
      <c r="T113" s="3"/>
      <c r="U113" s="3"/>
      <c r="V113" s="6" t="s">
        <v>64</v>
      </c>
      <c r="W113" s="6">
        <v>5</v>
      </c>
      <c r="X113" s="3"/>
      <c r="Y113" s="3"/>
      <c r="Z113" s="3"/>
      <c r="AA113" s="2"/>
      <c r="AB113" s="1"/>
      <c r="AC113" s="1"/>
    </row>
    <row r="114" spans="1:29" ht="8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 t="s">
        <v>27</v>
      </c>
      <c r="O114" s="3"/>
      <c r="P114" s="3"/>
      <c r="Q114" s="3">
        <v>1</v>
      </c>
      <c r="R114" s="3" t="s">
        <v>3</v>
      </c>
      <c r="S114" s="5">
        <f t="shared" si="11"/>
        <v>1.8518518518518517E-2</v>
      </c>
      <c r="T114" s="3"/>
      <c r="U114" s="3"/>
      <c r="V114" s="6" t="s">
        <v>35</v>
      </c>
      <c r="W114" s="6">
        <v>14</v>
      </c>
      <c r="X114" s="3"/>
      <c r="Y114" s="3"/>
      <c r="Z114" s="3"/>
      <c r="AA114" s="2"/>
      <c r="AB114" s="1"/>
      <c r="AC114" s="1"/>
    </row>
    <row r="115" spans="1:29" ht="8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 t="s">
        <v>28</v>
      </c>
      <c r="O115" s="3"/>
      <c r="P115" s="3"/>
      <c r="Q115" s="3">
        <v>0</v>
      </c>
      <c r="R115" s="3" t="s">
        <v>3</v>
      </c>
      <c r="S115" s="5">
        <f t="shared" si="11"/>
        <v>0</v>
      </c>
      <c r="T115" s="3"/>
      <c r="U115" s="3"/>
      <c r="V115" s="6" t="s">
        <v>94</v>
      </c>
      <c r="W115" s="6">
        <v>1</v>
      </c>
      <c r="X115" s="3"/>
      <c r="Y115" s="3"/>
      <c r="Z115" s="3"/>
      <c r="AA115" s="2"/>
      <c r="AB115" s="1"/>
      <c r="AC115" s="1"/>
    </row>
    <row r="116" spans="1:29" ht="8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 t="s">
        <v>30</v>
      </c>
      <c r="O116" s="3"/>
      <c r="P116" s="3"/>
      <c r="Q116" s="3">
        <v>0</v>
      </c>
      <c r="R116" s="3" t="s">
        <v>3</v>
      </c>
      <c r="S116" s="5">
        <f t="shared" si="11"/>
        <v>0</v>
      </c>
      <c r="T116" s="3"/>
      <c r="U116" s="3"/>
      <c r="V116" s="6" t="s">
        <v>67</v>
      </c>
      <c r="W116" s="6">
        <f>SUM(W107:W115)</f>
        <v>44</v>
      </c>
      <c r="X116" s="3"/>
      <c r="Y116" s="3"/>
      <c r="Z116" s="3"/>
      <c r="AA116" s="2"/>
      <c r="AB116" s="1"/>
      <c r="AC116" s="1"/>
    </row>
    <row r="117" spans="1:29" ht="8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 t="s">
        <v>31</v>
      </c>
      <c r="O117" s="3"/>
      <c r="P117" s="3"/>
      <c r="Q117" s="3">
        <v>0</v>
      </c>
      <c r="R117" s="3" t="s">
        <v>3</v>
      </c>
      <c r="S117" s="5">
        <f t="shared" si="11"/>
        <v>0</v>
      </c>
      <c r="T117" s="3"/>
      <c r="U117" s="3"/>
      <c r="V117" s="7" t="s">
        <v>68</v>
      </c>
      <c r="W117" s="6"/>
      <c r="X117" s="3"/>
      <c r="Y117" s="3"/>
      <c r="Z117" s="3"/>
      <c r="AA117" s="2"/>
      <c r="AB117" s="1"/>
      <c r="AC117" s="1"/>
    </row>
    <row r="118" spans="1:29" ht="8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 t="s">
        <v>6</v>
      </c>
      <c r="O118" s="3"/>
      <c r="P118" s="3"/>
      <c r="Q118" s="3">
        <v>1</v>
      </c>
      <c r="R118" s="3" t="s">
        <v>3</v>
      </c>
      <c r="S118" s="5">
        <f t="shared" si="11"/>
        <v>1.8518518518518517E-2</v>
      </c>
      <c r="T118" s="3"/>
      <c r="U118" s="3"/>
      <c r="V118" s="6" t="s">
        <v>36</v>
      </c>
      <c r="W118" s="6">
        <v>1</v>
      </c>
      <c r="X118" s="3"/>
      <c r="Y118" s="3"/>
      <c r="Z118" s="3"/>
      <c r="AA118" s="2"/>
      <c r="AB118" s="1"/>
      <c r="AC118" s="1"/>
    </row>
    <row r="119" spans="1:29" ht="8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4" t="s">
        <v>33</v>
      </c>
      <c r="N119" s="3"/>
      <c r="O119" s="3"/>
      <c r="P119" s="3"/>
      <c r="Q119" s="3"/>
      <c r="R119" s="3"/>
      <c r="S119" s="5"/>
      <c r="T119" s="3"/>
      <c r="U119" s="3"/>
      <c r="V119" s="6" t="s">
        <v>91</v>
      </c>
      <c r="W119" s="6">
        <v>2</v>
      </c>
      <c r="X119" s="3"/>
      <c r="Y119" s="3"/>
      <c r="Z119" s="3"/>
      <c r="AA119" s="2"/>
      <c r="AB119" s="1"/>
      <c r="AC119" s="1"/>
    </row>
    <row r="120" spans="1:29" ht="8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 t="s">
        <v>23</v>
      </c>
      <c r="O120" s="3"/>
      <c r="P120" s="3"/>
      <c r="Q120" s="3">
        <v>49</v>
      </c>
      <c r="R120" s="3" t="s">
        <v>3</v>
      </c>
      <c r="S120" s="5">
        <f t="shared" si="11"/>
        <v>0.90740740740740744</v>
      </c>
      <c r="T120" s="3"/>
      <c r="U120" s="3"/>
      <c r="V120" s="6" t="s">
        <v>90</v>
      </c>
      <c r="W120" s="6">
        <v>1</v>
      </c>
      <c r="X120" s="3"/>
      <c r="Y120" s="3"/>
      <c r="Z120" s="3"/>
      <c r="AA120" s="2"/>
      <c r="AB120" s="1"/>
      <c r="AC120" s="1"/>
    </row>
    <row r="121" spans="1:29" ht="8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 t="s">
        <v>24</v>
      </c>
      <c r="O121" s="3"/>
      <c r="P121" s="3"/>
      <c r="Q121" s="3">
        <v>3</v>
      </c>
      <c r="R121" s="3" t="s">
        <v>3</v>
      </c>
      <c r="S121" s="5">
        <f t="shared" si="11"/>
        <v>5.5555555555555552E-2</v>
      </c>
      <c r="T121" s="3"/>
      <c r="U121" s="3"/>
      <c r="V121" s="6" t="s">
        <v>92</v>
      </c>
      <c r="W121" s="6">
        <v>1</v>
      </c>
      <c r="X121" s="3"/>
      <c r="Y121" s="3"/>
      <c r="Z121" s="3"/>
      <c r="AA121" s="2"/>
      <c r="AB121" s="1"/>
      <c r="AC121" s="1"/>
    </row>
    <row r="122" spans="1:29" ht="8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 t="s">
        <v>25</v>
      </c>
      <c r="O122" s="3"/>
      <c r="P122" s="3"/>
      <c r="Q122" s="3">
        <v>0</v>
      </c>
      <c r="R122" s="3" t="s">
        <v>3</v>
      </c>
      <c r="S122" s="5">
        <f t="shared" si="11"/>
        <v>0</v>
      </c>
      <c r="T122" s="3"/>
      <c r="U122" s="3"/>
      <c r="V122" s="6" t="s">
        <v>67</v>
      </c>
      <c r="W122" s="6">
        <v>5</v>
      </c>
      <c r="X122" s="3"/>
      <c r="Y122" s="3"/>
      <c r="Z122" s="3"/>
      <c r="AA122" s="2"/>
      <c r="AB122" s="1"/>
      <c r="AC122" s="1"/>
    </row>
    <row r="123" spans="1:29" ht="8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 t="s">
        <v>26</v>
      </c>
      <c r="O123" s="3"/>
      <c r="P123" s="3"/>
      <c r="Q123" s="3">
        <v>0</v>
      </c>
      <c r="R123" s="3" t="s">
        <v>3</v>
      </c>
      <c r="S123" s="5">
        <f t="shared" si="11"/>
        <v>0</v>
      </c>
      <c r="T123" s="3"/>
      <c r="U123" s="3"/>
      <c r="V123" s="3"/>
      <c r="W123" s="3"/>
      <c r="X123" s="3"/>
      <c r="Y123" s="3"/>
      <c r="Z123" s="3"/>
      <c r="AA123" s="2"/>
      <c r="AB123" s="1"/>
      <c r="AC123" s="1"/>
    </row>
    <row r="124" spans="1:29" ht="8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 t="s">
        <v>6</v>
      </c>
      <c r="O124" s="3"/>
      <c r="P124" s="3"/>
      <c r="Q124" s="3">
        <v>1</v>
      </c>
      <c r="R124" s="3" t="s">
        <v>3</v>
      </c>
      <c r="S124" s="5">
        <f t="shared" si="11"/>
        <v>1.8518518518518517E-2</v>
      </c>
      <c r="T124" s="3"/>
      <c r="U124" s="3"/>
      <c r="V124" s="3"/>
      <c r="W124" s="3"/>
      <c r="X124" s="3"/>
      <c r="Y124" s="3"/>
      <c r="Z124" s="3"/>
      <c r="AA124" s="2"/>
      <c r="AB124" s="1"/>
      <c r="AC124" s="1"/>
    </row>
    <row r="125" spans="1:29" ht="8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4" t="s">
        <v>34</v>
      </c>
      <c r="N125" s="3"/>
      <c r="O125" s="3"/>
      <c r="P125" s="3"/>
      <c r="Q125" s="3"/>
      <c r="R125" s="3"/>
      <c r="S125" s="5"/>
      <c r="T125" s="3"/>
      <c r="U125" s="3"/>
      <c r="V125" s="3"/>
      <c r="W125" s="3"/>
      <c r="X125" s="3"/>
      <c r="Y125" s="3"/>
      <c r="Z125" s="3"/>
      <c r="AA125" s="2"/>
      <c r="AB125" s="1"/>
      <c r="AC125" s="1"/>
    </row>
    <row r="126" spans="1:29" ht="8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 t="s">
        <v>35</v>
      </c>
      <c r="O126" s="3"/>
      <c r="P126" s="3"/>
      <c r="Q126" s="3">
        <v>46</v>
      </c>
      <c r="R126" s="3" t="s">
        <v>3</v>
      </c>
      <c r="S126" s="5">
        <f t="shared" si="11"/>
        <v>0.85185185185185186</v>
      </c>
      <c r="T126" s="3"/>
      <c r="U126" s="3"/>
      <c r="V126" s="3"/>
      <c r="W126" s="3"/>
      <c r="X126" s="3"/>
      <c r="Y126" s="3"/>
      <c r="Z126" s="3"/>
      <c r="AA126" s="2"/>
      <c r="AB126" s="1"/>
      <c r="AC126" s="1"/>
    </row>
    <row r="127" spans="1:29" ht="8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 t="s">
        <v>36</v>
      </c>
      <c r="O127" s="3"/>
      <c r="P127" s="3"/>
      <c r="Q127" s="3">
        <v>5</v>
      </c>
      <c r="R127" s="3" t="s">
        <v>3</v>
      </c>
      <c r="S127" s="5">
        <f t="shared" si="11"/>
        <v>9.2592592592592587E-2</v>
      </c>
      <c r="T127" s="3"/>
      <c r="U127" s="3"/>
      <c r="V127" s="3"/>
      <c r="W127" s="3"/>
      <c r="X127" s="3"/>
      <c r="Y127" s="3"/>
      <c r="Z127" s="3"/>
      <c r="AA127" s="2"/>
      <c r="AB127" s="1"/>
      <c r="AC127" s="1"/>
    </row>
    <row r="128" spans="1:29" ht="8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 t="s">
        <v>6</v>
      </c>
      <c r="O128" s="3"/>
      <c r="P128" s="3"/>
      <c r="Q128" s="3">
        <v>3</v>
      </c>
      <c r="R128" s="3" t="s">
        <v>3</v>
      </c>
      <c r="S128" s="5">
        <f t="shared" si="11"/>
        <v>5.5555555555555552E-2</v>
      </c>
      <c r="T128" s="3"/>
      <c r="U128" s="3"/>
      <c r="V128" s="3"/>
      <c r="W128" s="3"/>
      <c r="X128" s="3"/>
      <c r="Y128" s="3"/>
      <c r="Z128" s="3"/>
      <c r="AA128" s="2"/>
      <c r="AB128" s="1"/>
      <c r="AC128" s="1"/>
    </row>
    <row r="129" spans="1:29" ht="8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5"/>
      <c r="T129" s="3"/>
      <c r="U129" s="3"/>
      <c r="V129" s="3"/>
      <c r="W129" s="3"/>
      <c r="X129" s="3"/>
      <c r="Y129" s="3"/>
      <c r="Z129" s="3"/>
      <c r="AA129" s="2"/>
      <c r="AB129" s="1"/>
      <c r="AC129" s="1"/>
    </row>
    <row r="130" spans="1:29" ht="6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1"/>
      <c r="AC130" s="1"/>
    </row>
    <row r="131" spans="1:29" ht="6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</sheetData>
  <phoneticPr fontId="2"/>
  <pageMargins left="0.25" right="0.25" top="0.75" bottom="0.75" header="0.3" footer="0.3"/>
  <pageSetup paperSize="8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21日（大人）</vt:lpstr>
      <vt:lpstr>21日（子ども）</vt:lpstr>
      <vt:lpstr>22日（大人）</vt:lpstr>
      <vt:lpstr>22日（子ども）</vt:lpstr>
      <vt:lpstr>21日（参考）</vt:lpstr>
      <vt:lpstr>22日（参考）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yurab</dc:creator>
  <cp:lastModifiedBy>中西 剛史</cp:lastModifiedBy>
  <cp:lastPrinted>2018-07-25T23:46:37Z</cp:lastPrinted>
  <dcterms:created xsi:type="dcterms:W3CDTF">2018-07-23T07:06:03Z</dcterms:created>
  <dcterms:modified xsi:type="dcterms:W3CDTF">2019-04-11T00:22:01Z</dcterms:modified>
</cp:coreProperties>
</file>