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codeName="ThisWorkbook" autoCompressPictures="0"/>
  <xr:revisionPtr revIDLastSave="0" documentId="13_ncr:1_{A9AA7289-B384-43E8-8C42-1B301060FDEA}" xr6:coauthVersionLast="47" xr6:coauthVersionMax="47" xr10:uidLastSave="{00000000-0000-0000-0000-000000000000}"/>
  <bookViews>
    <workbookView xWindow="-120" yWindow="-120" windowWidth="23280" windowHeight="14880" tabRatio="788" activeTab="2" xr2:uid="{00000000-000D-0000-FFFF-FFFF00000000}"/>
  </bookViews>
  <sheets>
    <sheet name="1 月" sheetId="14" r:id="rId1"/>
    <sheet name="2 月" sheetId="15" r:id="rId2"/>
    <sheet name="3 月" sheetId="16" r:id="rId3"/>
    <sheet name="4 月" sheetId="17" r:id="rId4"/>
    <sheet name="5 月" sheetId="18" r:id="rId5"/>
    <sheet name="6 月" sheetId="19" r:id="rId6"/>
    <sheet name="7 月" sheetId="20" r:id="rId7"/>
    <sheet name="8 月" sheetId="21" r:id="rId8"/>
    <sheet name="9 月" sheetId="22" r:id="rId9"/>
    <sheet name="10 月" sheetId="23" r:id="rId10"/>
    <sheet name="11 月" sheetId="24" r:id="rId11"/>
    <sheet name="12 月" sheetId="25" r:id="rId12"/>
  </sheets>
  <definedNames>
    <definedName name="CalendarYear">'1 月'!$K$5</definedName>
    <definedName name="ColumnTitleRegion1..H12.1">'1 月'!$B$3</definedName>
    <definedName name="ColumnTitleRegion1..H12.10">'10 月'!$B$3</definedName>
    <definedName name="ColumnTitleRegion1..H12.11">'11 月'!$B$3</definedName>
    <definedName name="ColumnTitleRegion1..H12.12">'12 月'!$B$3</definedName>
    <definedName name="ColumnTitleRegion1..H12.2">'2 月'!$B$3</definedName>
    <definedName name="ColumnTitleRegion1..H12.3">'3 月'!$B$3</definedName>
    <definedName name="ColumnTitleRegion1..H12.4">'4 月'!$B$3</definedName>
    <definedName name="ColumnTitleRegion1..H12.5">'5 月'!$B$3</definedName>
    <definedName name="ColumnTitleRegion1..H12.6">'6 月'!$B$3</definedName>
    <definedName name="ColumnTitleRegion1..H12.7">'7 月'!$B$3</definedName>
    <definedName name="ColumnTitleRegion1..H12.8">'8 月'!$B$3</definedName>
    <definedName name="ColumnTitleRegion1..H12.9">'9 月'!$B$3</definedName>
    <definedName name="ColumnTitleRegion2..C14.1">'1 月'!$B$3</definedName>
    <definedName name="ColumnTitleRegion2..C14.10">'10 月'!$B$3</definedName>
    <definedName name="ColumnTitleRegion2..C14.11">'11 月'!$B$3</definedName>
    <definedName name="ColumnTitleRegion2..C14.12">'12 月'!$B$3</definedName>
    <definedName name="ColumnTitleRegion2..C14.2">'2 月'!$B$3</definedName>
    <definedName name="ColumnTitleRegion2..C14.3">'3 月'!$B$3</definedName>
    <definedName name="ColumnTitleRegion2..C14.4">'4 月'!$B$3</definedName>
    <definedName name="ColumnTitleRegion2..C14.5">'5 月'!$B$3</definedName>
    <definedName name="ColumnTitleRegion2..C14.6">'6 月'!$B$3</definedName>
    <definedName name="ColumnTitleRegion2..C14.7">'7 月'!$B$3</definedName>
    <definedName name="ColumnTitleRegion2..C14.8">'8 月'!$B$3</definedName>
    <definedName name="ColumnTitleRegion2..C14.9">'9 月'!$B$3</definedName>
    <definedName name="DaysAndWeeks">{0,1,2,3,4,5,6} + {0;1;2;3;4;5}*7</definedName>
    <definedName name="_xlnm.Print_Area" localSheetId="0">'1 月'!$A:$I</definedName>
    <definedName name="_xlnm.Print_Area" localSheetId="9">'10 月'!$A:$I</definedName>
    <definedName name="_xlnm.Print_Area" localSheetId="10">'11 月'!$A:$I</definedName>
    <definedName name="_xlnm.Print_Area" localSheetId="11">'12 月'!$A:$I</definedName>
    <definedName name="_xlnm.Print_Area" localSheetId="1">'2 月'!$A:$I</definedName>
    <definedName name="_xlnm.Print_Area" localSheetId="2">'3 月'!$A:$I</definedName>
    <definedName name="_xlnm.Print_Area" localSheetId="3">'4 月'!$A:$I</definedName>
    <definedName name="_xlnm.Print_Area" localSheetId="4">'5 月'!$A:$I</definedName>
    <definedName name="_xlnm.Print_Area" localSheetId="5">'6 月'!$A:$I</definedName>
    <definedName name="_xlnm.Print_Area" localSheetId="6">'7 月'!$A:$I</definedName>
    <definedName name="_xlnm.Print_Area" localSheetId="7">'8 月'!$A:$I</definedName>
    <definedName name="_xlnm.Print_Area" localSheetId="8">'9 月'!$A:$I</definedName>
    <definedName name="RowTitleRegion1..K3">'1 月'!$K$4</definedName>
    <definedName name="週の始まり">'1 月'!$L$5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4"/>
  <c r="B2" i="15"/>
  <c r="B14" i="15" a="1"/>
  <c r="B14" i="15" s="1"/>
  <c r="B12" i="15" a="1"/>
  <c r="B10" i="15" a="1"/>
  <c r="B8" i="15" a="1"/>
  <c r="B6" i="15" a="1"/>
  <c r="B4" i="15" a="1"/>
  <c r="B14" i="16" a="1"/>
  <c r="C14" i="16" s="1"/>
  <c r="B12" i="16" a="1"/>
  <c r="G12" i="16" s="1"/>
  <c r="B10" i="16" a="1"/>
  <c r="G10" i="16" s="1"/>
  <c r="B8" i="16" a="1"/>
  <c r="G8" i="16" s="1"/>
  <c r="B6" i="16" a="1"/>
  <c r="G6" i="16" s="1"/>
  <c r="B4" i="16" a="1"/>
  <c r="G4" i="16" s="1"/>
  <c r="G3" i="16" s="1"/>
  <c r="B14" i="17" a="1"/>
  <c r="B14" i="17" s="1"/>
  <c r="B12" i="17" a="1"/>
  <c r="C12" i="17" s="1"/>
  <c r="B10" i="17" a="1"/>
  <c r="G10" i="17" s="1"/>
  <c r="B8" i="17" a="1"/>
  <c r="G8" i="17" s="1"/>
  <c r="B6" i="17" a="1"/>
  <c r="C6" i="17" s="1"/>
  <c r="B4" i="17" a="1"/>
  <c r="G4" i="17" s="1"/>
  <c r="G3" i="17" s="1"/>
  <c r="B14" i="18" a="1"/>
  <c r="C14" i="18" s="1"/>
  <c r="B12" i="18" a="1"/>
  <c r="G12" i="18" s="1"/>
  <c r="B10" i="18" a="1"/>
  <c r="G10" i="18" s="1"/>
  <c r="B8" i="18" a="1"/>
  <c r="G8" i="18" s="1"/>
  <c r="B6" i="18" a="1"/>
  <c r="G6" i="18" s="1"/>
  <c r="B4" i="18" a="1"/>
  <c r="G4" i="18" s="1"/>
  <c r="B14" i="19" a="1"/>
  <c r="B14" i="19" s="1"/>
  <c r="B12" i="19" a="1"/>
  <c r="B10" i="19" a="1"/>
  <c r="B8" i="19" a="1"/>
  <c r="B6" i="19" a="1"/>
  <c r="H6" i="19" s="1"/>
  <c r="B4" i="19" a="1"/>
  <c r="H4" i="19" s="1"/>
  <c r="B14" i="20" a="1"/>
  <c r="C14" i="20" s="1"/>
  <c r="B12" i="20" a="1"/>
  <c r="G12" i="20" s="1"/>
  <c r="B10" i="20" a="1"/>
  <c r="G10" i="20" s="1"/>
  <c r="D8" i="20"/>
  <c r="B8" i="20"/>
  <c r="B8" i="20" a="1"/>
  <c r="G8" i="20" s="1"/>
  <c r="B6" i="20" a="1"/>
  <c r="G6" i="20" s="1"/>
  <c r="B4" i="20" a="1"/>
  <c r="G4" i="20" s="1"/>
  <c r="B14" i="21" a="1"/>
  <c r="B14" i="21" s="1"/>
  <c r="B12" i="21" a="1"/>
  <c r="G12" i="21" s="1"/>
  <c r="B10" i="21" a="1"/>
  <c r="G10" i="21" s="1"/>
  <c r="B8" i="21" a="1"/>
  <c r="G8" i="21" s="1"/>
  <c r="B6" i="21" a="1"/>
  <c r="G6" i="21" s="1"/>
  <c r="B4" i="21" a="1"/>
  <c r="G4" i="21" s="1"/>
  <c r="G3" i="21" s="1"/>
  <c r="B14" i="22" a="1"/>
  <c r="C14" i="22" s="1"/>
  <c r="B12" i="22" a="1"/>
  <c r="G12" i="22" s="1"/>
  <c r="B10" i="22" a="1"/>
  <c r="G10" i="22" s="1"/>
  <c r="B8" i="22"/>
  <c r="B8" i="22" a="1"/>
  <c r="G8" i="22" s="1"/>
  <c r="B6" i="22" a="1"/>
  <c r="G6" i="22" s="1"/>
  <c r="B4" i="22" a="1"/>
  <c r="G4" i="22" s="1"/>
  <c r="B14" i="23" a="1"/>
  <c r="C14" i="23" s="1"/>
  <c r="B12" i="23" a="1"/>
  <c r="G12" i="23" s="1"/>
  <c r="B10" i="23" a="1"/>
  <c r="G10" i="23" s="1"/>
  <c r="B8" i="23" a="1"/>
  <c r="G8" i="23" s="1"/>
  <c r="B6" i="23" a="1"/>
  <c r="G6" i="23" s="1"/>
  <c r="B4" i="23" a="1"/>
  <c r="G4" i="23" s="1"/>
  <c r="G3" i="23" s="1"/>
  <c r="B14" i="24" a="1"/>
  <c r="C14" i="24" s="1"/>
  <c r="B12" i="24" a="1"/>
  <c r="G12" i="24" s="1"/>
  <c r="B10" i="24" a="1"/>
  <c r="G10" i="24" s="1"/>
  <c r="B8" i="24" a="1"/>
  <c r="G8" i="24" s="1"/>
  <c r="B6" i="24"/>
  <c r="B6" i="24" a="1"/>
  <c r="G6" i="24" s="1"/>
  <c r="B4" i="24" a="1"/>
  <c r="G4" i="24" s="1"/>
  <c r="G3" i="24" s="1"/>
  <c r="B14" i="25" a="1"/>
  <c r="C14" i="25" s="1"/>
  <c r="B12" i="25" a="1"/>
  <c r="G12" i="25" s="1"/>
  <c r="B10" i="25" a="1"/>
  <c r="G10" i="25" s="1"/>
  <c r="B8" i="25" a="1"/>
  <c r="G8" i="25" s="1"/>
  <c r="B6" i="25" a="1"/>
  <c r="G6" i="25" s="1"/>
  <c r="B4" i="25" a="1"/>
  <c r="G4" i="25" s="1"/>
  <c r="G3" i="25" s="1"/>
  <c r="B14" i="14" a="1"/>
  <c r="C14" i="14" s="1"/>
  <c r="B12" i="14" a="1"/>
  <c r="G12" i="14" s="1"/>
  <c r="B10" i="14" a="1"/>
  <c r="G10" i="14" s="1"/>
  <c r="B8" i="14" a="1"/>
  <c r="G8" i="14" s="1"/>
  <c r="B6" i="14" a="1"/>
  <c r="G6" i="14" s="1"/>
  <c r="H4" i="14"/>
  <c r="H3" i="14" s="1"/>
  <c r="B4" i="14" a="1"/>
  <c r="G4" i="14" s="1"/>
  <c r="G3" i="14" s="1"/>
  <c r="G3" i="18"/>
  <c r="H3" i="19"/>
  <c r="G3" i="20"/>
  <c r="G3" i="22"/>
  <c r="F8" i="14" l="1"/>
  <c r="D10" i="24"/>
  <c r="D10" i="22"/>
  <c r="F6" i="18"/>
  <c r="F10" i="24"/>
  <c r="F10" i="22"/>
  <c r="D10" i="20"/>
  <c r="H6" i="18"/>
  <c r="G6" i="17"/>
  <c r="D6" i="18"/>
  <c r="C4" i="17"/>
  <c r="C3" i="17" s="1"/>
  <c r="H8" i="14"/>
  <c r="B4" i="14"/>
  <c r="H10" i="22"/>
  <c r="F10" i="20"/>
  <c r="H10" i="24"/>
  <c r="F4" i="14"/>
  <c r="F3" i="14" s="1"/>
  <c r="H4" i="24"/>
  <c r="H3" i="24" s="1"/>
  <c r="H10" i="20"/>
  <c r="B12" i="20"/>
  <c r="B8" i="14"/>
  <c r="D4" i="24"/>
  <c r="D3" i="24" s="1"/>
  <c r="H8" i="24"/>
  <c r="D4" i="22"/>
  <c r="D3" i="22" s="1"/>
  <c r="F4" i="20"/>
  <c r="F3" i="20" s="1"/>
  <c r="B10" i="20"/>
  <c r="F10" i="18"/>
  <c r="G12" i="17"/>
  <c r="D8" i="16"/>
  <c r="D8" i="14"/>
  <c r="F4" i="24"/>
  <c r="F3" i="24" s="1"/>
  <c r="F4" i="22"/>
  <c r="F3" i="22" s="1"/>
  <c r="H4" i="20"/>
  <c r="H3" i="20" s="1"/>
  <c r="H10" i="18"/>
  <c r="F8" i="16"/>
  <c r="H8" i="16"/>
  <c r="B6" i="22"/>
  <c r="C8" i="17"/>
  <c r="H4" i="16"/>
  <c r="H3" i="16" s="1"/>
  <c r="B14" i="18"/>
  <c r="D6" i="16"/>
  <c r="H6" i="14"/>
  <c r="H10" i="14"/>
  <c r="B8" i="24"/>
  <c r="D8" i="22"/>
  <c r="B14" i="22"/>
  <c r="B4" i="20"/>
  <c r="F8" i="20"/>
  <c r="D4" i="18"/>
  <c r="D3" i="18" s="1"/>
  <c r="B10" i="18"/>
  <c r="D10" i="14"/>
  <c r="D8" i="24"/>
  <c r="B14" i="24"/>
  <c r="B4" i="22"/>
  <c r="H8" i="22"/>
  <c r="D4" i="20"/>
  <c r="D3" i="20" s="1"/>
  <c r="H4" i="18"/>
  <c r="H3" i="18" s="1"/>
  <c r="D10" i="18"/>
  <c r="B8" i="16"/>
  <c r="B14" i="20"/>
  <c r="B4" i="18"/>
  <c r="B12" i="16"/>
  <c r="B12" i="14"/>
  <c r="B6" i="16"/>
  <c r="D12" i="16"/>
  <c r="B6" i="14"/>
  <c r="D12" i="14"/>
  <c r="F8" i="24"/>
  <c r="B12" i="24"/>
  <c r="F8" i="22"/>
  <c r="B12" i="22"/>
  <c r="F4" i="18"/>
  <c r="F3" i="18" s="1"/>
  <c r="B8" i="18"/>
  <c r="C14" i="17"/>
  <c r="F12" i="16"/>
  <c r="D6" i="14"/>
  <c r="F12" i="14"/>
  <c r="D12" i="24"/>
  <c r="D12" i="22"/>
  <c r="D8" i="18"/>
  <c r="F6" i="16"/>
  <c r="B10" i="16"/>
  <c r="H12" i="16"/>
  <c r="F6" i="14"/>
  <c r="B10" i="14"/>
  <c r="H12" i="14"/>
  <c r="D6" i="24"/>
  <c r="F12" i="24"/>
  <c r="D6" i="22"/>
  <c r="F12" i="22"/>
  <c r="B6" i="20"/>
  <c r="H8" i="20"/>
  <c r="D12" i="20"/>
  <c r="F8" i="18"/>
  <c r="B12" i="18"/>
  <c r="C10" i="17"/>
  <c r="B4" i="16"/>
  <c r="H6" i="16"/>
  <c r="D10" i="16"/>
  <c r="F6" i="24"/>
  <c r="B10" i="24"/>
  <c r="H12" i="24"/>
  <c r="F6" i="22"/>
  <c r="B10" i="22"/>
  <c r="H12" i="22"/>
  <c r="D6" i="20"/>
  <c r="F12" i="20"/>
  <c r="B6" i="18"/>
  <c r="H8" i="18"/>
  <c r="D12" i="18"/>
  <c r="D4" i="16"/>
  <c r="D3" i="16" s="1"/>
  <c r="F10" i="16"/>
  <c r="B14" i="16"/>
  <c r="D4" i="14"/>
  <c r="D3" i="14" s="1"/>
  <c r="F10" i="14"/>
  <c r="B14" i="14"/>
  <c r="B4" i="24"/>
  <c r="H6" i="24"/>
  <c r="H6" i="22"/>
  <c r="F6" i="20"/>
  <c r="H12" i="20"/>
  <c r="F12" i="18"/>
  <c r="F4" i="16"/>
  <c r="F3" i="16" s="1"/>
  <c r="H10" i="16"/>
  <c r="H6" i="20"/>
  <c r="H12" i="18"/>
  <c r="C4" i="14"/>
  <c r="C3" i="14" s="1"/>
  <c r="E4" i="14"/>
  <c r="E3" i="14" s="1"/>
  <c r="C6" i="14"/>
  <c r="E6" i="14"/>
  <c r="C8" i="14"/>
  <c r="E8" i="14"/>
  <c r="C10" i="14"/>
  <c r="E10" i="14"/>
  <c r="C12" i="14"/>
  <c r="E12" i="14"/>
  <c r="B4" i="25"/>
  <c r="D4" i="25"/>
  <c r="D3" i="25" s="1"/>
  <c r="F4" i="25"/>
  <c r="F3" i="25" s="1"/>
  <c r="H4" i="25"/>
  <c r="H3" i="25" s="1"/>
  <c r="B6" i="25"/>
  <c r="D6" i="25"/>
  <c r="F6" i="25"/>
  <c r="H6" i="25"/>
  <c r="B8" i="25"/>
  <c r="D8" i="25"/>
  <c r="F8" i="25"/>
  <c r="H8" i="25"/>
  <c r="B10" i="25"/>
  <c r="D10" i="25"/>
  <c r="F10" i="25"/>
  <c r="H10" i="25"/>
  <c r="B12" i="25"/>
  <c r="D12" i="25"/>
  <c r="F12" i="25"/>
  <c r="H12" i="25"/>
  <c r="B14" i="25"/>
  <c r="C4" i="24"/>
  <c r="C3" i="24" s="1"/>
  <c r="E4" i="24"/>
  <c r="E3" i="24" s="1"/>
  <c r="C6" i="24"/>
  <c r="E6" i="24"/>
  <c r="C8" i="24"/>
  <c r="E8" i="24"/>
  <c r="C10" i="24"/>
  <c r="E10" i="24"/>
  <c r="C12" i="24"/>
  <c r="E12" i="24"/>
  <c r="B4" i="23"/>
  <c r="D4" i="23"/>
  <c r="D3" i="23" s="1"/>
  <c r="F4" i="23"/>
  <c r="F3" i="23" s="1"/>
  <c r="H4" i="23"/>
  <c r="H3" i="23" s="1"/>
  <c r="B6" i="23"/>
  <c r="D6" i="23"/>
  <c r="F6" i="23"/>
  <c r="H6" i="23"/>
  <c r="B8" i="23"/>
  <c r="D8" i="23"/>
  <c r="F8" i="23"/>
  <c r="H8" i="23"/>
  <c r="B10" i="23"/>
  <c r="D10" i="23"/>
  <c r="F10" i="23"/>
  <c r="H10" i="23"/>
  <c r="B12" i="23"/>
  <c r="D12" i="23"/>
  <c r="F12" i="23"/>
  <c r="H12" i="23"/>
  <c r="B14" i="23"/>
  <c r="C4" i="22"/>
  <c r="C3" i="22" s="1"/>
  <c r="E4" i="22"/>
  <c r="E3" i="22" s="1"/>
  <c r="H4" i="22"/>
  <c r="H3" i="22" s="1"/>
  <c r="C4" i="21"/>
  <c r="C3" i="21" s="1"/>
  <c r="C6" i="21"/>
  <c r="C8" i="21"/>
  <c r="C10" i="21"/>
  <c r="C12" i="21"/>
  <c r="C4" i="25"/>
  <c r="C3" i="25" s="1"/>
  <c r="E4" i="25"/>
  <c r="E3" i="25" s="1"/>
  <c r="C6" i="25"/>
  <c r="E6" i="25"/>
  <c r="C8" i="25"/>
  <c r="E8" i="25"/>
  <c r="C10" i="25"/>
  <c r="E10" i="25"/>
  <c r="C12" i="25"/>
  <c r="E12" i="25"/>
  <c r="C4" i="23"/>
  <c r="C3" i="23" s="1"/>
  <c r="E4" i="23"/>
  <c r="E3" i="23" s="1"/>
  <c r="C6" i="23"/>
  <c r="E6" i="23"/>
  <c r="C8" i="23"/>
  <c r="E8" i="23"/>
  <c r="C10" i="23"/>
  <c r="E10" i="23"/>
  <c r="C12" i="23"/>
  <c r="E12" i="23"/>
  <c r="H4" i="21"/>
  <c r="H3" i="21" s="1"/>
  <c r="F4" i="21"/>
  <c r="F3" i="21" s="1"/>
  <c r="D4" i="21"/>
  <c r="D3" i="21" s="1"/>
  <c r="B4" i="21"/>
  <c r="E4" i="21"/>
  <c r="E3" i="21" s="1"/>
  <c r="H6" i="21"/>
  <c r="F6" i="21"/>
  <c r="D6" i="21"/>
  <c r="B6" i="21"/>
  <c r="E6" i="21"/>
  <c r="H8" i="21"/>
  <c r="F8" i="21"/>
  <c r="D8" i="21"/>
  <c r="B8" i="21"/>
  <c r="E8" i="21"/>
  <c r="H10" i="21"/>
  <c r="F10" i="21"/>
  <c r="D10" i="21"/>
  <c r="B10" i="21"/>
  <c r="E10" i="21"/>
  <c r="H12" i="21"/>
  <c r="F12" i="21"/>
  <c r="D12" i="21"/>
  <c r="B12" i="21"/>
  <c r="E12" i="21"/>
  <c r="C14" i="21"/>
  <c r="C4" i="19"/>
  <c r="C3" i="19" s="1"/>
  <c r="E4" i="19"/>
  <c r="E3" i="19" s="1"/>
  <c r="G4" i="19"/>
  <c r="G3" i="19" s="1"/>
  <c r="C6" i="19"/>
  <c r="E6" i="19"/>
  <c r="G6" i="19"/>
  <c r="H8" i="19"/>
  <c r="F8" i="19"/>
  <c r="C8" i="19"/>
  <c r="E8" i="19"/>
  <c r="H10" i="19"/>
  <c r="F10" i="19"/>
  <c r="D10" i="19"/>
  <c r="B10" i="19"/>
  <c r="E10" i="19"/>
  <c r="H12" i="19"/>
  <c r="F12" i="19"/>
  <c r="D12" i="19"/>
  <c r="B12" i="19"/>
  <c r="E12" i="19"/>
  <c r="H4" i="15"/>
  <c r="H3" i="15" s="1"/>
  <c r="F4" i="15"/>
  <c r="F3" i="15" s="1"/>
  <c r="D4" i="15"/>
  <c r="D3" i="15" s="1"/>
  <c r="B4" i="15"/>
  <c r="E4" i="15"/>
  <c r="E3" i="15" s="1"/>
  <c r="H6" i="15"/>
  <c r="F6" i="15"/>
  <c r="D6" i="15"/>
  <c r="B6" i="15"/>
  <c r="E6" i="15"/>
  <c r="H8" i="15"/>
  <c r="F8" i="15"/>
  <c r="D8" i="15"/>
  <c r="B8" i="15"/>
  <c r="E8" i="15"/>
  <c r="H10" i="15"/>
  <c r="F10" i="15"/>
  <c r="D10" i="15"/>
  <c r="B10" i="15"/>
  <c r="E10" i="15"/>
  <c r="H12" i="15"/>
  <c r="F12" i="15"/>
  <c r="D12" i="15"/>
  <c r="B12" i="15"/>
  <c r="E12" i="15"/>
  <c r="C6" i="22"/>
  <c r="E6" i="22"/>
  <c r="C8" i="22"/>
  <c r="E8" i="22"/>
  <c r="C10" i="22"/>
  <c r="E10" i="22"/>
  <c r="C12" i="22"/>
  <c r="E12" i="22"/>
  <c r="C4" i="20"/>
  <c r="C3" i="20" s="1"/>
  <c r="E4" i="20"/>
  <c r="E3" i="20" s="1"/>
  <c r="C6" i="20"/>
  <c r="E6" i="20"/>
  <c r="C8" i="20"/>
  <c r="E8" i="20"/>
  <c r="C10" i="20"/>
  <c r="E10" i="20"/>
  <c r="C12" i="20"/>
  <c r="E12" i="20"/>
  <c r="B4" i="19"/>
  <c r="D4" i="19"/>
  <c r="D3" i="19" s="1"/>
  <c r="F4" i="19"/>
  <c r="F3" i="19" s="1"/>
  <c r="B6" i="19"/>
  <c r="D6" i="19"/>
  <c r="F6" i="19"/>
  <c r="B8" i="19"/>
  <c r="D8" i="19"/>
  <c r="G8" i="19"/>
  <c r="C10" i="19"/>
  <c r="G10" i="19"/>
  <c r="C12" i="19"/>
  <c r="G12" i="19"/>
  <c r="C14" i="19"/>
  <c r="H4" i="17"/>
  <c r="H3" i="17" s="1"/>
  <c r="F4" i="17"/>
  <c r="F3" i="17" s="1"/>
  <c r="D4" i="17"/>
  <c r="D3" i="17" s="1"/>
  <c r="B4" i="17"/>
  <c r="E4" i="17"/>
  <c r="E3" i="17" s="1"/>
  <c r="H6" i="17"/>
  <c r="F6" i="17"/>
  <c r="D6" i="17"/>
  <c r="B6" i="17"/>
  <c r="E6" i="17"/>
  <c r="H8" i="17"/>
  <c r="F8" i="17"/>
  <c r="D8" i="17"/>
  <c r="B8" i="17"/>
  <c r="E8" i="17"/>
  <c r="H10" i="17"/>
  <c r="F10" i="17"/>
  <c r="D10" i="17"/>
  <c r="B10" i="17"/>
  <c r="E10" i="17"/>
  <c r="H12" i="17"/>
  <c r="F12" i="17"/>
  <c r="D12" i="17"/>
  <c r="B12" i="17"/>
  <c r="E12" i="17"/>
  <c r="C4" i="15"/>
  <c r="C3" i="15" s="1"/>
  <c r="G4" i="15"/>
  <c r="G3" i="15" s="1"/>
  <c r="C6" i="15"/>
  <c r="G6" i="15"/>
  <c r="C8" i="15"/>
  <c r="G8" i="15"/>
  <c r="C10" i="15"/>
  <c r="G10" i="15"/>
  <c r="C12" i="15"/>
  <c r="G12" i="15"/>
  <c r="C14" i="15"/>
  <c r="C4" i="18"/>
  <c r="C3" i="18" s="1"/>
  <c r="E4" i="18"/>
  <c r="E3" i="18" s="1"/>
  <c r="C6" i="18"/>
  <c r="E6" i="18"/>
  <c r="C8" i="18"/>
  <c r="E8" i="18"/>
  <c r="C10" i="18"/>
  <c r="E10" i="18"/>
  <c r="C12" i="18"/>
  <c r="E12" i="18"/>
  <c r="C4" i="16"/>
  <c r="C3" i="16" s="1"/>
  <c r="E4" i="16"/>
  <c r="E3" i="16" s="1"/>
  <c r="C6" i="16"/>
  <c r="E6" i="16"/>
  <c r="C8" i="16"/>
  <c r="E8" i="16"/>
  <c r="C10" i="16"/>
  <c r="E10" i="16"/>
  <c r="C12" i="16"/>
  <c r="E12" i="16"/>
  <c r="B3" i="24"/>
  <c r="B3" i="23"/>
  <c r="B3" i="22"/>
  <c r="B3" i="21"/>
  <c r="B3" i="20"/>
  <c r="B3" i="19" l="1"/>
  <c r="B3" i="18"/>
  <c r="B3" i="17"/>
  <c r="B3" i="16" l="1"/>
  <c r="B3" i="25" l="1"/>
  <c r="B3" i="15" l="1"/>
  <c r="B3" i="14" l="1"/>
</calcChain>
</file>

<file path=xl/sharedStrings.xml><?xml version="1.0" encoding="utf-8"?>
<sst xmlns="http://schemas.openxmlformats.org/spreadsheetml/2006/main" count="70" uniqueCount="37">
  <si>
    <t>メモ</t>
  </si>
  <si>
    <t xml:space="preserve"> </t>
  </si>
  <si>
    <t>予定表の設定</t>
  </si>
  <si>
    <t>年</t>
  </si>
  <si>
    <t>週の始まり</t>
  </si>
  <si>
    <t>月曜日</t>
  </si>
  <si>
    <t>休館</t>
    <rPh sb="0" eb="2">
      <t>ｷｭｳｶﾝ</t>
    </rPh>
    <phoneticPr fontId="1" type="noConversion"/>
  </si>
  <si>
    <t>まんまる貸し出しのため休館</t>
    <rPh sb="4" eb="5">
      <t>ｶ</t>
    </rPh>
    <rPh sb="6" eb="7">
      <t>ﾀﾞ</t>
    </rPh>
    <rPh sb="11" eb="13">
      <t>ｷｭｳｶﾝ</t>
    </rPh>
    <phoneticPr fontId="1" type="noConversion"/>
  </si>
  <si>
    <t>アロマワークショップ10～</t>
    <phoneticPr fontId="1" type="noConversion"/>
  </si>
  <si>
    <t>まんまる
貸し出し</t>
    <rPh sb="5" eb="6">
      <t>ｶ</t>
    </rPh>
    <rPh sb="7" eb="8">
      <t>ﾀﾞ</t>
    </rPh>
    <phoneticPr fontId="1" type="noConversion"/>
  </si>
  <si>
    <t>祝日のため
休館</t>
    <rPh sb="0" eb="2">
      <t>ｼｭｸｼﾞﾂ</t>
    </rPh>
    <rPh sb="6" eb="8">
      <t>ｷｭｳｶﾝ</t>
    </rPh>
    <phoneticPr fontId="1" type="noConversion"/>
  </si>
  <si>
    <t>ままと9:30～</t>
    <phoneticPr fontId="1" type="noConversion"/>
  </si>
  <si>
    <t>ままと・ロミロミマッサージ9:30～</t>
    <phoneticPr fontId="1" type="noConversion"/>
  </si>
  <si>
    <t>ポケモン折り紙
道場14～</t>
    <rPh sb="4" eb="5">
      <t>ｵ</t>
    </rPh>
    <rPh sb="6" eb="7">
      <t>ｶﾞﾐ</t>
    </rPh>
    <rPh sb="8" eb="10">
      <t>ﾄﾞｳｼﾞｮｳ</t>
    </rPh>
    <phoneticPr fontId="1" type="noConversion"/>
  </si>
  <si>
    <t>リフレッシュヨガ
9:45～</t>
    <phoneticPr fontId="1" type="noConversion"/>
  </si>
  <si>
    <t>工作の日</t>
    <rPh sb="0" eb="2">
      <t>ｺｳｻｸ</t>
    </rPh>
    <rPh sb="3" eb="4">
      <t>ﾋ</t>
    </rPh>
    <phoneticPr fontId="1" type="noConversion"/>
  </si>
  <si>
    <t>・まんまるキッズの日は、お菓子の持ち込みはご遠慮ください（帰るとき、まんまるからお菓子を差し上げます）。
・食べながらおもちゃを触ったりしないでね。食べるときは、指定コーナーで座って食べてくださいね。
・感染対策にご協力お願いいたします。</t>
    <rPh sb="9" eb="10">
      <t>ﾋ</t>
    </rPh>
    <rPh sb="13" eb="15">
      <t>ｶｼ</t>
    </rPh>
    <rPh sb="16" eb="17">
      <t>ﾓ</t>
    </rPh>
    <rPh sb="18" eb="19">
      <t>ｺ</t>
    </rPh>
    <rPh sb="22" eb="24">
      <t>ｴﾝﾘｮ</t>
    </rPh>
    <rPh sb="29" eb="30">
      <t>ｶｴ</t>
    </rPh>
    <rPh sb="41" eb="43">
      <t>ｶｼ</t>
    </rPh>
    <rPh sb="44" eb="45">
      <t>ｻ</t>
    </rPh>
    <rPh sb="46" eb="47">
      <t>ｱ</t>
    </rPh>
    <rPh sb="54" eb="55">
      <t>ﾀ</t>
    </rPh>
    <rPh sb="64" eb="65">
      <t>ｻﾜ</t>
    </rPh>
    <rPh sb="74" eb="75">
      <t>ﾀ</t>
    </rPh>
    <rPh sb="81" eb="83">
      <t>ｼﾃｲ</t>
    </rPh>
    <rPh sb="88" eb="89">
      <t>ｽﾜ</t>
    </rPh>
    <rPh sb="91" eb="92">
      <t>ﾀ</t>
    </rPh>
    <rPh sb="102" eb="104">
      <t>ｶﾝｾﾝ</t>
    </rPh>
    <rPh sb="104" eb="106">
      <t>ﾀｲｻｸ</t>
    </rPh>
    <rPh sb="108" eb="110">
      <t>ｷｮｳﾘｮｸ</t>
    </rPh>
    <rPh sb="111" eb="112">
      <t>ﾈｶﾞ</t>
    </rPh>
    <phoneticPr fontId="1" type="noConversion"/>
  </si>
  <si>
    <t>＜まんまるからお願い＞</t>
    <rPh sb="8" eb="9">
      <t>ﾈｶﾞ</t>
    </rPh>
    <phoneticPr fontId="1" type="noConversion"/>
  </si>
  <si>
    <t>まんまる
貸し出し</t>
    <phoneticPr fontId="33"/>
  </si>
  <si>
    <t>休館</t>
    <rPh sb="0" eb="2">
      <t>キュウカン</t>
    </rPh>
    <phoneticPr fontId="33"/>
  </si>
  <si>
    <t>臨時休館</t>
    <rPh sb="0" eb="2">
      <t>リンジ</t>
    </rPh>
    <rPh sb="2" eb="4">
      <t>キュウカン</t>
    </rPh>
    <phoneticPr fontId="33"/>
  </si>
  <si>
    <t>AMおもちゃひろば</t>
    <phoneticPr fontId="33"/>
  </si>
  <si>
    <t>PMポケモン折り紙道場</t>
    <rPh sb="6" eb="7">
      <t>オ</t>
    </rPh>
    <rPh sb="8" eb="9">
      <t>ガミ</t>
    </rPh>
    <rPh sb="9" eb="11">
      <t>ドウジョウ</t>
    </rPh>
    <phoneticPr fontId="33"/>
  </si>
  <si>
    <t>アロマワークショップ10:30～</t>
    <phoneticPr fontId="1" type="noConversion"/>
  </si>
  <si>
    <r>
      <rPr>
        <sz val="20"/>
        <color rgb="FFFF0000"/>
        <rFont val="Meiryo UI"/>
        <family val="3"/>
        <charset val="128"/>
      </rPr>
      <t xml:space="preserve">AM臨時休館
</t>
    </r>
    <r>
      <rPr>
        <sz val="20"/>
        <color theme="1" tint="0.14999847407452621"/>
        <rFont val="Meiryo UI"/>
        <family val="2"/>
      </rPr>
      <t xml:space="preserve">
PMマイクラカップ
（申込者のみ）</t>
    </r>
    <rPh sb="2" eb="4">
      <t>リンジ</t>
    </rPh>
    <rPh sb="4" eb="6">
      <t>キュウカン</t>
    </rPh>
    <rPh sb="19" eb="22">
      <t>モウシコミシャ</t>
    </rPh>
    <phoneticPr fontId="33"/>
  </si>
  <si>
    <t>ままと・ロミロミマッサージ
9:30～
100万人クラシックライブ
15：30～</t>
    <rPh sb="24" eb="26">
      <t>ﾏﾝﾆﾝ</t>
    </rPh>
    <phoneticPr fontId="1" type="noConversion"/>
  </si>
  <si>
    <r>
      <rPr>
        <sz val="20"/>
        <color rgb="FFFF0000"/>
        <rFont val="Meiryo UI"/>
        <family val="3"/>
        <charset val="128"/>
      </rPr>
      <t xml:space="preserve">AM貸し出しのため
休館
</t>
    </r>
    <r>
      <rPr>
        <sz val="20"/>
        <color theme="1" tint="0.14999847407452621"/>
        <rFont val="Meiryo UI"/>
        <family val="2"/>
      </rPr>
      <t xml:space="preserve">
PMロミロミマッサージ</t>
    </r>
    <rPh sb="2" eb="3">
      <t>カ</t>
    </rPh>
    <rPh sb="4" eb="5">
      <t>ダ</t>
    </rPh>
    <phoneticPr fontId="33"/>
  </si>
  <si>
    <t>クラフトの日</t>
    <rPh sb="5" eb="6">
      <t>ヒ</t>
    </rPh>
    <phoneticPr fontId="33"/>
  </si>
  <si>
    <r>
      <rPr>
        <b/>
        <sz val="16"/>
        <color theme="1" tint="0.14999847407452621"/>
        <rFont val="Segoe UI Symbol"/>
        <family val="3"/>
      </rPr>
      <t>💛</t>
    </r>
    <r>
      <rPr>
        <b/>
        <sz val="16"/>
        <color theme="1" tint="0.14999847407452621"/>
        <rFont val="Meiryo UI"/>
        <family val="3"/>
        <charset val="128"/>
      </rPr>
      <t>まんまるからのお願い</t>
    </r>
    <rPh sb="10" eb="11">
      <t>ネガ</t>
    </rPh>
    <phoneticPr fontId="33"/>
  </si>
  <si>
    <t>PMポケモン折り紙道場</t>
    <phoneticPr fontId="33"/>
  </si>
  <si>
    <t>AMままと
9：45～リフレッシュヨガ
15～せんがわ劇場主催
表現あそび</t>
    <rPh sb="28" eb="30">
      <t>ゲキジョウ</t>
    </rPh>
    <rPh sb="30" eb="32">
      <t>シュサイ</t>
    </rPh>
    <rPh sb="33" eb="35">
      <t>ヒョウゲン</t>
    </rPh>
    <phoneticPr fontId="33"/>
  </si>
  <si>
    <t>AMアロマワークショップ</t>
    <phoneticPr fontId="33"/>
  </si>
  <si>
    <t>AMままと</t>
    <phoneticPr fontId="33"/>
  </si>
  <si>
    <r>
      <rPr>
        <sz val="20"/>
        <color rgb="FFFF0000"/>
        <rFont val="Meiryo UI"/>
        <family val="3"/>
        <charset val="128"/>
      </rPr>
      <t>AM休館</t>
    </r>
    <r>
      <rPr>
        <sz val="20"/>
        <color theme="1" tint="0.14999847407452621"/>
        <rFont val="Meiryo UI"/>
        <family val="2"/>
      </rPr>
      <t xml:space="preserve">
PMロミロミマッサージ</t>
    </r>
    <rPh sb="2" eb="4">
      <t>キュウカン</t>
    </rPh>
    <phoneticPr fontId="33"/>
  </si>
  <si>
    <t>まんまる貸出</t>
    <rPh sb="4" eb="5">
      <t>カ</t>
    </rPh>
    <rPh sb="5" eb="6">
      <t>ダ</t>
    </rPh>
    <phoneticPr fontId="33"/>
  </si>
  <si>
    <t>9：45～リフレッシュヨガ</t>
    <phoneticPr fontId="33"/>
  </si>
  <si>
    <t>AMロミロミマッサージ
終日利用なし</t>
    <rPh sb="12" eb="14">
      <t>シュウジツ</t>
    </rPh>
    <rPh sb="14" eb="16">
      <t>リヨウ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</si>
</sst>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_);_(* \(#,##0\);_(* &quot;-&quot;_);_(@_)"/>
    <numFmt numFmtId="177" formatCode="_(* #,##0.00_);_(* \(#,##0.00\);_(* &quot;-&quot;??_);_(@_)"/>
    <numFmt numFmtId="178" formatCode="d"/>
  </numFmts>
  <fonts count="45" x14ac:knownFonts="1">
    <font>
      <sz val="11"/>
      <color theme="1" tint="0.24994659260841701"/>
      <name val="Meiryo UI"/>
      <family val="2"/>
    </font>
    <font>
      <sz val="8"/>
      <name val="Arial"/>
      <family val="2"/>
    </font>
    <font>
      <sz val="11"/>
      <color theme="1"/>
      <name val="Meiryo UI"/>
      <family val="2"/>
    </font>
    <font>
      <sz val="11"/>
      <color indexed="63"/>
      <name val="Meiryo UI"/>
      <family val="2"/>
    </font>
    <font>
      <b/>
      <sz val="11"/>
      <color theme="0"/>
      <name val="Meiryo UI"/>
      <family val="2"/>
    </font>
    <font>
      <sz val="11"/>
      <color theme="0"/>
      <name val="Meiryo UI"/>
      <family val="2"/>
    </font>
    <font>
      <b/>
      <sz val="14"/>
      <color theme="0"/>
      <name val="Meiryo UI"/>
      <family val="2"/>
    </font>
    <font>
      <sz val="11"/>
      <color rgb="FF9C0006"/>
      <name val="Meiryo UI"/>
      <family val="2"/>
    </font>
    <font>
      <b/>
      <sz val="11"/>
      <color rgb="FFFA7D00"/>
      <name val="Meiryo UI"/>
      <family val="2"/>
    </font>
    <font>
      <sz val="11"/>
      <color theme="1" tint="0.34998626667073579"/>
      <name val="Meiryo UI"/>
      <family val="2"/>
    </font>
    <font>
      <i/>
      <sz val="11"/>
      <color rgb="FF7F7F7F"/>
      <name val="Meiryo UI"/>
      <family val="2"/>
    </font>
    <font>
      <sz val="11"/>
      <color rgb="FF006100"/>
      <name val="Meiryo UI"/>
      <family val="2"/>
    </font>
    <font>
      <sz val="11"/>
      <color theme="4" tint="-0.24994659260841701"/>
      <name val="Meiryo UI"/>
      <family val="2"/>
    </font>
    <font>
      <sz val="11"/>
      <color theme="1" tint="0.24994659260841701"/>
      <name val="Meiryo UI"/>
      <family val="2"/>
    </font>
    <font>
      <b/>
      <sz val="11"/>
      <color theme="1" tint="0.34998626667073579"/>
      <name val="Meiryo UI"/>
      <family val="2"/>
    </font>
    <font>
      <sz val="11"/>
      <color rgb="FF3F3F76"/>
      <name val="Meiryo UI"/>
      <family val="2"/>
    </font>
    <font>
      <sz val="11"/>
      <color rgb="FFFA7D00"/>
      <name val="Meiryo UI"/>
      <family val="2"/>
    </font>
    <font>
      <sz val="11"/>
      <color rgb="FF9C5700"/>
      <name val="Meiryo UI"/>
      <family val="2"/>
    </font>
    <font>
      <b/>
      <sz val="11"/>
      <color rgb="FF3F3F3F"/>
      <name val="Meiryo UI"/>
      <family val="2"/>
    </font>
    <font>
      <sz val="35"/>
      <color theme="4"/>
      <name val="Meiryo UI"/>
      <family val="2"/>
    </font>
    <font>
      <b/>
      <sz val="11"/>
      <color theme="1"/>
      <name val="Meiryo UI"/>
      <family val="2"/>
    </font>
    <font>
      <sz val="11"/>
      <color rgb="FFFF0000"/>
      <name val="Meiryo UI"/>
      <family val="2"/>
    </font>
    <font>
      <sz val="11"/>
      <name val="Meiryo UI"/>
      <family val="2"/>
    </font>
    <font>
      <sz val="12"/>
      <color theme="4" tint="-0.24994659260841701"/>
      <name val="Meiryo UI"/>
      <family val="2"/>
    </font>
    <font>
      <sz val="11"/>
      <color theme="1" tint="0.14999847407452621"/>
      <name val="Meiryo UI"/>
      <family val="2"/>
    </font>
    <font>
      <b/>
      <sz val="36"/>
      <color theme="8" tint="-0.499984740745262"/>
      <name val="Meiryo UI"/>
      <family val="2"/>
    </font>
    <font>
      <sz val="35"/>
      <color theme="1" tint="0.14999847407452621"/>
      <name val="Meiryo UI"/>
      <family val="2"/>
    </font>
    <font>
      <sz val="12"/>
      <color theme="1" tint="0.14999847407452621"/>
      <name val="Meiryo UI"/>
      <family val="2"/>
    </font>
    <font>
      <sz val="12"/>
      <name val="Meiryo UI"/>
      <family val="2"/>
    </font>
    <font>
      <sz val="10"/>
      <color theme="1" tint="0.14999847407452621"/>
      <name val="Meiryo UI"/>
      <family val="2"/>
    </font>
    <font>
      <b/>
      <sz val="36"/>
      <color theme="9" tint="-0.499984740745262"/>
      <name val="Meiryo UI"/>
      <family val="2"/>
    </font>
    <font>
      <b/>
      <sz val="36"/>
      <color theme="7" tint="-0.499984740745262"/>
      <name val="Meiryo UI"/>
      <family val="2"/>
    </font>
    <font>
      <b/>
      <sz val="36"/>
      <color theme="5" tint="-0.499984740745262"/>
      <name val="Meiryo UI"/>
      <family val="2"/>
    </font>
    <font>
      <sz val="6"/>
      <name val="ＭＳ Ｐゴシック"/>
      <family val="3"/>
      <charset val="128"/>
    </font>
    <font>
      <sz val="11"/>
      <color theme="1" tint="0.14999847407452621"/>
      <name val="Meiryo UI"/>
      <family val="3"/>
      <charset val="128"/>
    </font>
    <font>
      <sz val="12"/>
      <color theme="1" tint="0.14999847407452621"/>
      <name val="Meiryo UI"/>
      <family val="3"/>
      <charset val="128"/>
    </font>
    <font>
      <sz val="10"/>
      <color theme="1" tint="0.14999847407452621"/>
      <name val="Meiryo UI"/>
      <family val="3"/>
      <charset val="128"/>
    </font>
    <font>
      <sz val="20"/>
      <color theme="1" tint="0.14999847407452621"/>
      <name val="Meiryo UI"/>
      <family val="2"/>
    </font>
    <font>
      <sz val="20"/>
      <color rgb="FFFF0000"/>
      <name val="Meiryo UI"/>
      <family val="2"/>
    </font>
    <font>
      <b/>
      <sz val="14"/>
      <color theme="1" tint="0.14999847407452621"/>
      <name val="Meiryo UI"/>
      <family val="3"/>
      <charset val="128"/>
    </font>
    <font>
      <b/>
      <sz val="16"/>
      <color theme="1" tint="0.14999847407452621"/>
      <name val="Meiryo UI"/>
      <family val="3"/>
      <charset val="128"/>
    </font>
    <font>
      <b/>
      <sz val="12"/>
      <color theme="1" tint="0.14999847407452621"/>
      <name val="Meiryo UI"/>
      <family val="3"/>
      <charset val="128"/>
    </font>
    <font>
      <sz val="20"/>
      <color rgb="FFFF0000"/>
      <name val="Meiryo UI"/>
      <family val="3"/>
      <charset val="128"/>
    </font>
    <font>
      <sz val="20"/>
      <color theme="1" tint="0.14999847407452621"/>
      <name val="Meiryo UI"/>
      <family val="3"/>
      <charset val="128"/>
    </font>
    <font>
      <b/>
      <sz val="16"/>
      <color theme="1" tint="0.14999847407452621"/>
      <name val="Segoe UI Symbol"/>
      <family val="3"/>
    </font>
  </fonts>
  <fills count="3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theme="8"/>
      </left>
      <right style="thick">
        <color theme="8"/>
      </right>
      <top style="thick">
        <color theme="8"/>
      </top>
      <bottom/>
      <diagonal/>
    </border>
    <border>
      <left style="thick">
        <color theme="8"/>
      </left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 style="medium">
        <color theme="8"/>
      </right>
      <top style="thick">
        <color theme="8"/>
      </top>
      <bottom style="medium">
        <color theme="8"/>
      </bottom>
      <diagonal/>
    </border>
    <border>
      <left style="medium">
        <color theme="8"/>
      </left>
      <right style="medium">
        <color theme="8"/>
      </right>
      <top style="thick">
        <color theme="8"/>
      </top>
      <bottom style="medium">
        <color theme="8"/>
      </bottom>
      <diagonal/>
    </border>
    <border>
      <left style="medium">
        <color theme="8"/>
      </left>
      <right style="thick">
        <color theme="8"/>
      </right>
      <top style="thick">
        <color theme="8"/>
      </top>
      <bottom style="medium">
        <color theme="8"/>
      </bottom>
      <diagonal/>
    </border>
    <border>
      <left style="thick">
        <color theme="8"/>
      </left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thick">
        <color theme="8"/>
      </right>
      <top/>
      <bottom style="medium">
        <color theme="8"/>
      </bottom>
      <diagonal/>
    </border>
    <border>
      <left style="thick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thick">
        <color theme="8"/>
      </right>
      <top style="medium">
        <color theme="8"/>
      </top>
      <bottom/>
      <diagonal/>
    </border>
    <border>
      <left style="thick">
        <color theme="8"/>
      </left>
      <right style="medium">
        <color theme="8"/>
      </right>
      <top/>
      <bottom style="thick">
        <color theme="8"/>
      </bottom>
      <diagonal/>
    </border>
    <border>
      <left style="medium">
        <color theme="8"/>
      </left>
      <right style="medium">
        <color theme="8"/>
      </right>
      <top/>
      <bottom style="thick">
        <color theme="8"/>
      </bottom>
      <diagonal/>
    </border>
    <border>
      <left style="thick">
        <color rgb="FF00B050"/>
      </left>
      <right style="medium">
        <color rgb="FF00B050"/>
      </right>
      <top style="thick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thick">
        <color rgb="FF00B050"/>
      </top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/>
      <bottom style="medium">
        <color rgb="FF00B050"/>
      </bottom>
      <diagonal/>
    </border>
    <border>
      <left style="thick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medium">
        <color rgb="FF00B050"/>
      </right>
      <top/>
      <bottom style="thick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thick">
        <color rgb="FF00B050"/>
      </bottom>
      <diagonal/>
    </border>
    <border>
      <left style="medium">
        <color rgb="FF00B050"/>
      </left>
      <right style="thick">
        <color rgb="FF00B050"/>
      </right>
      <top/>
      <bottom style="thick">
        <color rgb="FF00B050"/>
      </bottom>
      <diagonal/>
    </border>
  </borders>
  <cellStyleXfs count="50">
    <xf numFmtId="0" fontId="0" fillId="0" borderId="0">
      <alignment vertical="top"/>
    </xf>
    <xf numFmtId="0" fontId="3" fillId="2" borderId="0" applyNumberFormat="0" applyBorder="0" applyAlignment="0" applyProtection="0"/>
    <xf numFmtId="0" fontId="12" fillId="0" borderId="3" applyNumberFormat="0" applyFill="0" applyProtection="0">
      <alignment horizontal="left" vertical="center" indent="1"/>
    </xf>
    <xf numFmtId="0" fontId="4" fillId="3" borderId="1" applyNumberFormat="0" applyAlignment="0" applyProtection="0"/>
    <xf numFmtId="0" fontId="6" fillId="4" borderId="2" applyNumberFormat="0" applyProtection="0">
      <alignment vertical="center"/>
    </xf>
    <xf numFmtId="0" fontId="19" fillId="0" borderId="0" applyFill="0" applyBorder="0" applyProtection="0">
      <alignment vertical="center"/>
    </xf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4" fillId="5" borderId="0" applyBorder="0" applyProtection="0">
      <alignment horizontal="left" vertical="top" wrapText="1" indent="1"/>
    </xf>
    <xf numFmtId="178" fontId="9" fillId="0" borderId="0">
      <alignment horizontal="left" indent="1"/>
    </xf>
    <xf numFmtId="0" fontId="22" fillId="5" borderId="0" applyNumberFormat="0" applyFont="0" applyBorder="0" applyAlignment="0">
      <alignment horizontal="left" vertical="center" indent="1"/>
    </xf>
    <xf numFmtId="0" fontId="23" fillId="0" borderId="0">
      <alignment horizontal="left" indent="1"/>
    </xf>
    <xf numFmtId="0" fontId="12" fillId="0" borderId="0" applyFill="0" applyProtection="0"/>
    <xf numFmtId="0" fontId="13" fillId="0" borderId="0" applyFill="0" applyProtection="0"/>
    <xf numFmtId="0" fontId="11" fillId="10" borderId="0" applyNumberFormat="0" applyBorder="0" applyAlignment="0" applyProtection="0"/>
    <xf numFmtId="0" fontId="7" fillId="11" borderId="0" applyNumberFormat="0" applyBorder="0" applyAlignment="0" applyProtection="0"/>
    <xf numFmtId="0" fontId="17" fillId="12" borderId="0" applyNumberFormat="0" applyBorder="0" applyAlignment="0" applyProtection="0"/>
    <xf numFmtId="0" fontId="15" fillId="13" borderId="32" applyNumberFormat="0" applyAlignment="0" applyProtection="0"/>
    <xf numFmtId="0" fontId="18" fillId="14" borderId="33" applyNumberFormat="0" applyAlignment="0" applyProtection="0"/>
    <xf numFmtId="0" fontId="8" fillId="14" borderId="32" applyNumberFormat="0" applyAlignment="0" applyProtection="0"/>
    <xf numFmtId="0" fontId="16" fillId="0" borderId="34" applyNumberFormat="0" applyFill="0" applyAlignment="0" applyProtection="0"/>
    <xf numFmtId="0" fontId="4" fillId="15" borderId="35" applyNumberFormat="0" applyAlignment="0" applyProtection="0"/>
    <xf numFmtId="0" fontId="21" fillId="0" borderId="0" applyNumberFormat="0" applyFill="0" applyBorder="0" applyAlignment="0" applyProtection="0"/>
    <xf numFmtId="0" fontId="13" fillId="16" borderId="36" applyNumberFormat="0" applyFont="0" applyAlignment="0" applyProtection="0"/>
    <xf numFmtId="0" fontId="10" fillId="0" borderId="0" applyNumberFormat="0" applyFill="0" applyBorder="0" applyAlignment="0" applyProtection="0"/>
    <xf numFmtId="0" fontId="20" fillId="0" borderId="37" applyNumberFormat="0" applyFill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</cellStyleXfs>
  <cellXfs count="153">
    <xf numFmtId="0" fontId="0" fillId="0" borderId="0" xfId="0">
      <alignment vertical="top"/>
    </xf>
    <xf numFmtId="0" fontId="24" fillId="0" borderId="0" xfId="0" applyFont="1">
      <alignment vertical="top"/>
    </xf>
    <xf numFmtId="0" fontId="24" fillId="0" borderId="0" xfId="2" applyFont="1" applyFill="1" applyBorder="1" applyAlignment="1">
      <alignment vertical="center"/>
    </xf>
    <xf numFmtId="0" fontId="26" fillId="0" borderId="0" xfId="5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6" borderId="4" xfId="2" applyFont="1" applyFill="1" applyBorder="1" applyAlignment="1">
      <alignment horizontal="center" vertical="center"/>
    </xf>
    <xf numFmtId="0" fontId="28" fillId="6" borderId="5" xfId="2" applyFont="1" applyFill="1" applyBorder="1" applyAlignment="1">
      <alignment horizontal="center" vertical="center"/>
    </xf>
    <xf numFmtId="0" fontId="28" fillId="6" borderId="6" xfId="2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indent="1"/>
    </xf>
    <xf numFmtId="0" fontId="24" fillId="0" borderId="8" xfId="16" applyFont="1" applyFill="1" applyBorder="1" applyAlignment="1">
      <alignment horizontal="center" vertical="center"/>
    </xf>
    <xf numFmtId="0" fontId="29" fillId="0" borderId="0" xfId="0" applyFont="1" applyAlignment="1">
      <alignment horizontal="left" vertical="top" wrapText="1" indent="1"/>
    </xf>
    <xf numFmtId="0" fontId="29" fillId="0" borderId="10" xfId="0" applyFont="1" applyBorder="1" applyAlignment="1">
      <alignment horizontal="left" vertical="top" wrapText="1" indent="1"/>
    </xf>
    <xf numFmtId="0" fontId="24" fillId="0" borderId="8" xfId="14" applyFont="1" applyBorder="1" applyAlignment="1">
      <alignment horizontal="center" vertical="center"/>
    </xf>
    <xf numFmtId="0" fontId="29" fillId="0" borderId="10" xfId="13" applyFont="1" applyFill="1" applyBorder="1" applyAlignment="1">
      <alignment horizontal="left" vertical="top" wrapText="1" indent="1"/>
    </xf>
    <xf numFmtId="0" fontId="28" fillId="8" borderId="4" xfId="2" applyFont="1" applyFill="1" applyBorder="1" applyAlignment="1">
      <alignment horizontal="center" vertical="center"/>
    </xf>
    <xf numFmtId="0" fontId="28" fillId="8" borderId="5" xfId="2" applyFont="1" applyFill="1" applyBorder="1" applyAlignment="1">
      <alignment horizontal="center" vertical="center"/>
    </xf>
    <xf numFmtId="0" fontId="28" fillId="8" borderId="6" xfId="2" applyFont="1" applyFill="1" applyBorder="1" applyAlignment="1">
      <alignment horizontal="center" vertical="center"/>
    </xf>
    <xf numFmtId="0" fontId="29" fillId="0" borderId="15" xfId="0" applyFont="1" applyBorder="1" applyAlignment="1">
      <alignment horizontal="left" vertical="top" wrapText="1" indent="1"/>
    </xf>
    <xf numFmtId="0" fontId="29" fillId="0" borderId="15" xfId="13" applyFont="1" applyFill="1" applyBorder="1" applyAlignment="1">
      <alignment horizontal="left" vertical="top" wrapText="1" indent="1"/>
    </xf>
    <xf numFmtId="0" fontId="28" fillId="9" borderId="4" xfId="2" applyFont="1" applyFill="1" applyBorder="1" applyAlignment="1">
      <alignment horizontal="center" vertical="center"/>
    </xf>
    <xf numFmtId="0" fontId="28" fillId="9" borderId="5" xfId="2" applyFont="1" applyFill="1" applyBorder="1" applyAlignment="1">
      <alignment horizontal="center" vertical="center"/>
    </xf>
    <xf numFmtId="0" fontId="28" fillId="9" borderId="6" xfId="2" applyFont="1" applyFill="1" applyBorder="1" applyAlignment="1">
      <alignment horizontal="center" vertical="center"/>
    </xf>
    <xf numFmtId="0" fontId="29" fillId="0" borderId="21" xfId="0" applyFont="1" applyBorder="1" applyAlignment="1">
      <alignment horizontal="left" vertical="top" wrapText="1" indent="1"/>
    </xf>
    <xf numFmtId="0" fontId="29" fillId="0" borderId="21" xfId="13" applyFont="1" applyFill="1" applyBorder="1" applyAlignment="1">
      <alignment horizontal="left" vertical="top" wrapText="1" indent="1"/>
    </xf>
    <xf numFmtId="0" fontId="28" fillId="7" borderId="4" xfId="2" applyFont="1" applyFill="1" applyBorder="1" applyAlignment="1">
      <alignment horizontal="center" vertical="center"/>
    </xf>
    <xf numFmtId="0" fontId="28" fillId="7" borderId="5" xfId="2" applyFont="1" applyFill="1" applyBorder="1" applyAlignment="1">
      <alignment horizontal="center" vertical="center"/>
    </xf>
    <xf numFmtId="0" fontId="28" fillId="7" borderId="6" xfId="2" applyFont="1" applyFill="1" applyBorder="1" applyAlignment="1">
      <alignment horizontal="center" vertical="center"/>
    </xf>
    <xf numFmtId="0" fontId="29" fillId="0" borderId="27" xfId="0" applyFont="1" applyBorder="1" applyAlignment="1">
      <alignment horizontal="left" vertical="top" wrapText="1" indent="1"/>
    </xf>
    <xf numFmtId="0" fontId="29" fillId="0" borderId="27" xfId="13" applyFont="1" applyFill="1" applyBorder="1" applyAlignment="1">
      <alignment horizontal="left" vertical="top" wrapText="1" indent="1"/>
    </xf>
    <xf numFmtId="0" fontId="34" fillId="0" borderId="0" xfId="0" applyFont="1">
      <alignment vertical="top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top" wrapText="1" indent="1"/>
    </xf>
    <xf numFmtId="178" fontId="27" fillId="0" borderId="9" xfId="12" applyFont="1" applyBorder="1" applyAlignment="1">
      <alignment horizontal="right" indent="1"/>
    </xf>
    <xf numFmtId="178" fontId="27" fillId="0" borderId="11" xfId="12" applyFont="1" applyBorder="1" applyAlignment="1">
      <alignment horizontal="right" indent="1"/>
    </xf>
    <xf numFmtId="178" fontId="27" fillId="0" borderId="9" xfId="13" applyNumberFormat="1" applyFont="1" applyFill="1" applyBorder="1" applyAlignment="1">
      <alignment horizontal="right" vertical="center" wrapText="1" indent="1"/>
    </xf>
    <xf numFmtId="178" fontId="27" fillId="0" borderId="9" xfId="12" applyFont="1" applyBorder="1" applyAlignment="1">
      <alignment horizontal="right" vertical="center" indent="1"/>
    </xf>
    <xf numFmtId="178" fontId="27" fillId="0" borderId="26" xfId="12" applyFont="1" applyBorder="1" applyAlignment="1">
      <alignment horizontal="right" indent="1"/>
    </xf>
    <xf numFmtId="178" fontId="27" fillId="0" borderId="26" xfId="13" applyNumberFormat="1" applyFont="1" applyFill="1" applyBorder="1" applyAlignment="1">
      <alignment horizontal="right" vertical="center" wrapText="1" indent="1"/>
    </xf>
    <xf numFmtId="178" fontId="27" fillId="0" borderId="26" xfId="12" applyFont="1" applyBorder="1" applyAlignment="1">
      <alignment horizontal="right" vertical="center" indent="1"/>
    </xf>
    <xf numFmtId="178" fontId="27" fillId="0" borderId="20" xfId="12" applyFont="1" applyBorder="1" applyAlignment="1">
      <alignment horizontal="right" indent="1"/>
    </xf>
    <xf numFmtId="178" fontId="27" fillId="0" borderId="20" xfId="13" applyNumberFormat="1" applyFont="1" applyFill="1" applyBorder="1" applyAlignment="1">
      <alignment horizontal="right" vertical="center" wrapText="1" indent="1"/>
    </xf>
    <xf numFmtId="178" fontId="27" fillId="0" borderId="20" xfId="12" applyFont="1" applyBorder="1" applyAlignment="1">
      <alignment horizontal="right" vertical="center" indent="1"/>
    </xf>
    <xf numFmtId="178" fontId="27" fillId="0" borderId="14" xfId="12" applyFont="1" applyBorder="1" applyAlignment="1">
      <alignment horizontal="right" indent="1"/>
    </xf>
    <xf numFmtId="178" fontId="27" fillId="0" borderId="14" xfId="13" applyNumberFormat="1" applyFont="1" applyFill="1" applyBorder="1" applyAlignment="1">
      <alignment horizontal="right" vertical="center" wrapText="1" indent="1"/>
    </xf>
    <xf numFmtId="178" fontId="27" fillId="0" borderId="14" xfId="12" applyFont="1" applyBorder="1" applyAlignment="1">
      <alignment horizontal="right" vertical="center" indent="1"/>
    </xf>
    <xf numFmtId="0" fontId="28" fillId="6" borderId="38" xfId="2" applyFont="1" applyFill="1" applyBorder="1" applyAlignment="1">
      <alignment horizontal="center" vertical="center"/>
    </xf>
    <xf numFmtId="0" fontId="29" fillId="0" borderId="40" xfId="0" applyFont="1" applyBorder="1" applyAlignment="1">
      <alignment horizontal="left" vertical="top" wrapText="1" indent="1"/>
    </xf>
    <xf numFmtId="178" fontId="27" fillId="0" borderId="39" xfId="12" applyFont="1" applyBorder="1" applyAlignment="1">
      <alignment horizontal="right" indent="1"/>
    </xf>
    <xf numFmtId="0" fontId="29" fillId="0" borderId="40" xfId="13" applyFont="1" applyFill="1" applyBorder="1" applyAlignment="1">
      <alignment horizontal="left" vertical="top" wrapText="1" indent="1"/>
    </xf>
    <xf numFmtId="178" fontId="27" fillId="0" borderId="39" xfId="13" applyNumberFormat="1" applyFont="1" applyFill="1" applyBorder="1" applyAlignment="1">
      <alignment horizontal="right" vertical="center" wrapText="1" indent="1"/>
    </xf>
    <xf numFmtId="178" fontId="27" fillId="0" borderId="39" xfId="12" applyFont="1" applyBorder="1" applyAlignment="1">
      <alignment horizontal="right" vertical="center" indent="1"/>
    </xf>
    <xf numFmtId="0" fontId="38" fillId="0" borderId="40" xfId="13" applyFont="1" applyFill="1" applyBorder="1" applyAlignment="1">
      <alignment horizontal="left" vertical="top" wrapText="1" indent="1"/>
    </xf>
    <xf numFmtId="0" fontId="37" fillId="0" borderId="40" xfId="13" applyFont="1" applyFill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top" wrapText="1"/>
    </xf>
    <xf numFmtId="0" fontId="38" fillId="0" borderId="40" xfId="0" applyFont="1" applyBorder="1" applyAlignment="1">
      <alignment horizontal="center" wrapText="1"/>
    </xf>
    <xf numFmtId="0" fontId="37" fillId="0" borderId="40" xfId="13" applyFont="1" applyFill="1" applyBorder="1" applyAlignment="1">
      <alignment horizontal="center" wrapText="1"/>
    </xf>
    <xf numFmtId="178" fontId="39" fillId="0" borderId="39" xfId="13" applyNumberFormat="1" applyFont="1" applyFill="1" applyBorder="1" applyAlignment="1">
      <alignment horizontal="right" vertical="center" wrapText="1" indent="1"/>
    </xf>
    <xf numFmtId="0" fontId="28" fillId="6" borderId="41" xfId="2" applyFont="1" applyFill="1" applyBorder="1" applyAlignment="1">
      <alignment horizontal="center" vertical="center"/>
    </xf>
    <xf numFmtId="0" fontId="28" fillId="6" borderId="42" xfId="2" applyFont="1" applyFill="1" applyBorder="1" applyAlignment="1">
      <alignment horizontal="center" vertical="center"/>
    </xf>
    <xf numFmtId="0" fontId="28" fillId="6" borderId="43" xfId="2" applyFont="1" applyFill="1" applyBorder="1" applyAlignment="1">
      <alignment horizontal="center" vertical="center"/>
    </xf>
    <xf numFmtId="0" fontId="29" fillId="0" borderId="44" xfId="0" applyFont="1" applyBorder="1" applyAlignment="1">
      <alignment horizontal="left" vertical="top" wrapText="1" indent="1"/>
    </xf>
    <xf numFmtId="0" fontId="29" fillId="0" borderId="45" xfId="0" applyFont="1" applyBorder="1" applyAlignment="1">
      <alignment horizontal="left" vertical="top" wrapText="1" indent="1"/>
    </xf>
    <xf numFmtId="0" fontId="29" fillId="0" borderId="46" xfId="0" applyFont="1" applyBorder="1" applyAlignment="1">
      <alignment horizontal="left" vertical="top" wrapText="1" indent="1"/>
    </xf>
    <xf numFmtId="178" fontId="27" fillId="0" borderId="47" xfId="12" applyFont="1" applyBorder="1" applyAlignment="1">
      <alignment horizontal="right" indent="1"/>
    </xf>
    <xf numFmtId="178" fontId="27" fillId="0" borderId="48" xfId="12" applyFont="1" applyBorder="1" applyAlignment="1">
      <alignment horizontal="right" indent="1"/>
    </xf>
    <xf numFmtId="0" fontId="29" fillId="0" borderId="44" xfId="13" applyFont="1" applyFill="1" applyBorder="1" applyAlignment="1">
      <alignment horizontal="left" vertical="top" wrapText="1" indent="1"/>
    </xf>
    <xf numFmtId="0" fontId="29" fillId="0" borderId="45" xfId="13" applyFont="1" applyFill="1" applyBorder="1" applyAlignment="1">
      <alignment horizontal="left" vertical="top" wrapText="1" indent="1"/>
    </xf>
    <xf numFmtId="0" fontId="29" fillId="0" borderId="46" xfId="13" applyFont="1" applyFill="1" applyBorder="1" applyAlignment="1">
      <alignment horizontal="left" vertical="top" wrapText="1" indent="1"/>
    </xf>
    <xf numFmtId="178" fontId="27" fillId="0" borderId="47" xfId="13" applyNumberFormat="1" applyFont="1" applyFill="1" applyBorder="1" applyAlignment="1">
      <alignment horizontal="right" vertical="center" wrapText="1" indent="1"/>
    </xf>
    <xf numFmtId="178" fontId="27" fillId="0" borderId="48" xfId="13" applyNumberFormat="1" applyFont="1" applyFill="1" applyBorder="1" applyAlignment="1">
      <alignment horizontal="right" vertical="center" wrapText="1" indent="1"/>
    </xf>
    <xf numFmtId="178" fontId="27" fillId="0" borderId="48" xfId="12" applyFont="1" applyBorder="1" applyAlignment="1">
      <alignment horizontal="right" vertical="center" indent="1"/>
    </xf>
    <xf numFmtId="178" fontId="27" fillId="0" borderId="49" xfId="12" applyFont="1" applyBorder="1" applyAlignment="1">
      <alignment horizontal="right" vertical="center" indent="1"/>
    </xf>
    <xf numFmtId="0" fontId="29" fillId="0" borderId="50" xfId="13" applyFont="1" applyFill="1" applyBorder="1" applyAlignment="1">
      <alignment horizontal="left" vertical="top" wrapText="1" indent="1"/>
    </xf>
    <xf numFmtId="0" fontId="29" fillId="0" borderId="51" xfId="13" applyFont="1" applyFill="1" applyBorder="1" applyAlignment="1">
      <alignment horizontal="left" vertical="top" wrapText="1" indent="1"/>
    </xf>
    <xf numFmtId="178" fontId="41" fillId="0" borderId="48" xfId="12" applyFont="1" applyBorder="1" applyAlignment="1">
      <alignment horizontal="right" indent="1"/>
    </xf>
    <xf numFmtId="178" fontId="41" fillId="0" borderId="49" xfId="12" applyFont="1" applyBorder="1" applyAlignment="1">
      <alignment horizontal="right" indent="1"/>
    </xf>
    <xf numFmtId="178" fontId="41" fillId="0" borderId="47" xfId="13" applyNumberFormat="1" applyFont="1" applyFill="1" applyBorder="1" applyAlignment="1">
      <alignment horizontal="right" vertical="center" wrapText="1" indent="1"/>
    </xf>
    <xf numFmtId="178" fontId="41" fillId="0" borderId="48" xfId="13" applyNumberFormat="1" applyFont="1" applyFill="1" applyBorder="1" applyAlignment="1">
      <alignment horizontal="right" vertical="center" wrapText="1" indent="1"/>
    </xf>
    <xf numFmtId="178" fontId="41" fillId="0" borderId="49" xfId="13" applyNumberFormat="1" applyFont="1" applyFill="1" applyBorder="1" applyAlignment="1">
      <alignment horizontal="right" vertical="center" wrapText="1" indent="1"/>
    </xf>
    <xf numFmtId="178" fontId="41" fillId="0" borderId="47" xfId="12" applyFont="1" applyBorder="1" applyAlignment="1">
      <alignment horizontal="right" vertical="center" indent="1"/>
    </xf>
    <xf numFmtId="178" fontId="41" fillId="0" borderId="48" xfId="12" applyFont="1" applyBorder="1" applyAlignment="1">
      <alignment horizontal="right" vertical="center" indent="1"/>
    </xf>
    <xf numFmtId="178" fontId="41" fillId="0" borderId="49" xfId="12" applyFont="1" applyBorder="1" applyAlignment="1">
      <alignment horizontal="right" vertical="center" indent="1"/>
    </xf>
    <xf numFmtId="0" fontId="38" fillId="0" borderId="45" xfId="13" applyFont="1" applyFill="1" applyBorder="1" applyAlignment="1">
      <alignment horizontal="center" vertical="center" wrapText="1"/>
    </xf>
    <xf numFmtId="0" fontId="37" fillId="0" borderId="45" xfId="0" applyFont="1" applyBorder="1" applyAlignment="1">
      <alignment horizontal="left" vertical="center" wrapText="1" indent="1"/>
    </xf>
    <xf numFmtId="0" fontId="37" fillId="0" borderId="46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45" xfId="13" applyFont="1" applyFill="1" applyBorder="1" applyAlignment="1">
      <alignment horizontal="center" vertical="center" wrapText="1"/>
    </xf>
    <xf numFmtId="0" fontId="28" fillId="8" borderId="52" xfId="2" applyFont="1" applyFill="1" applyBorder="1" applyAlignment="1">
      <alignment horizontal="center" vertical="center"/>
    </xf>
    <xf numFmtId="0" fontId="28" fillId="8" borderId="53" xfId="2" applyFont="1" applyFill="1" applyBorder="1" applyAlignment="1">
      <alignment horizontal="center" vertical="center"/>
    </xf>
    <xf numFmtId="0" fontId="28" fillId="8" borderId="54" xfId="2" applyFont="1" applyFill="1" applyBorder="1" applyAlignment="1">
      <alignment horizontal="center" vertical="center"/>
    </xf>
    <xf numFmtId="0" fontId="29" fillId="0" borderId="55" xfId="0" applyFont="1" applyBorder="1" applyAlignment="1">
      <alignment horizontal="left" vertical="top" wrapText="1" indent="1"/>
    </xf>
    <xf numFmtId="0" fontId="29" fillId="0" borderId="56" xfId="0" applyFont="1" applyBorder="1" applyAlignment="1">
      <alignment horizontal="left" vertical="top" wrapText="1" indent="1"/>
    </xf>
    <xf numFmtId="0" fontId="29" fillId="0" borderId="57" xfId="0" applyFont="1" applyBorder="1" applyAlignment="1">
      <alignment horizontal="left" vertical="top" wrapText="1" indent="1"/>
    </xf>
    <xf numFmtId="178" fontId="27" fillId="0" borderId="58" xfId="12" applyFont="1" applyBorder="1" applyAlignment="1">
      <alignment horizontal="right" indent="1"/>
    </xf>
    <xf numFmtId="178" fontId="27" fillId="0" borderId="59" xfId="12" applyFont="1" applyBorder="1" applyAlignment="1">
      <alignment horizontal="right" indent="1"/>
    </xf>
    <xf numFmtId="0" fontId="29" fillId="0" borderId="55" xfId="13" applyFont="1" applyFill="1" applyBorder="1" applyAlignment="1">
      <alignment horizontal="left" vertical="top" wrapText="1" indent="1"/>
    </xf>
    <xf numFmtId="0" fontId="29" fillId="0" borderId="56" xfId="13" applyFont="1" applyFill="1" applyBorder="1" applyAlignment="1">
      <alignment horizontal="left" vertical="top" wrapText="1" indent="1"/>
    </xf>
    <xf numFmtId="0" fontId="29" fillId="0" borderId="57" xfId="13" applyFont="1" applyFill="1" applyBorder="1" applyAlignment="1">
      <alignment horizontal="left" vertical="top" wrapText="1" indent="1"/>
    </xf>
    <xf numFmtId="178" fontId="27" fillId="0" borderId="58" xfId="13" applyNumberFormat="1" applyFont="1" applyFill="1" applyBorder="1" applyAlignment="1">
      <alignment horizontal="right" vertical="center" wrapText="1" indent="1"/>
    </xf>
    <xf numFmtId="178" fontId="27" fillId="0" borderId="59" xfId="13" applyNumberFormat="1" applyFont="1" applyFill="1" applyBorder="1" applyAlignment="1">
      <alignment horizontal="right" vertical="center" wrapText="1" indent="1"/>
    </xf>
    <xf numFmtId="178" fontId="27" fillId="0" borderId="59" xfId="12" applyFont="1" applyBorder="1" applyAlignment="1">
      <alignment horizontal="right" vertical="center" indent="1"/>
    </xf>
    <xf numFmtId="178" fontId="27" fillId="0" borderId="60" xfId="12" applyFont="1" applyBorder="1" applyAlignment="1">
      <alignment horizontal="right" vertical="center" indent="1"/>
    </xf>
    <xf numFmtId="0" fontId="29" fillId="0" borderId="61" xfId="13" applyFont="1" applyFill="1" applyBorder="1" applyAlignment="1">
      <alignment horizontal="left" vertical="top" wrapText="1" indent="1"/>
    </xf>
    <xf numFmtId="0" fontId="29" fillId="0" borderId="62" xfId="13" applyFont="1" applyFill="1" applyBorder="1" applyAlignment="1">
      <alignment horizontal="left" vertical="top" wrapText="1" indent="1"/>
    </xf>
    <xf numFmtId="178" fontId="41" fillId="0" borderId="59" xfId="12" applyFont="1" applyBorder="1" applyAlignment="1">
      <alignment horizontal="right" indent="1"/>
    </xf>
    <xf numFmtId="178" fontId="41" fillId="0" borderId="60" xfId="12" applyFont="1" applyBorder="1" applyAlignment="1">
      <alignment horizontal="right" indent="1"/>
    </xf>
    <xf numFmtId="178" fontId="41" fillId="0" borderId="58" xfId="13" applyNumberFormat="1" applyFont="1" applyFill="1" applyBorder="1" applyAlignment="1">
      <alignment horizontal="right" vertical="center" wrapText="1" indent="1"/>
    </xf>
    <xf numFmtId="178" fontId="41" fillId="0" borderId="59" xfId="13" applyNumberFormat="1" applyFont="1" applyFill="1" applyBorder="1" applyAlignment="1">
      <alignment horizontal="right" vertical="center" wrapText="1" indent="1"/>
    </xf>
    <xf numFmtId="178" fontId="41" fillId="0" borderId="60" xfId="13" applyNumberFormat="1" applyFont="1" applyFill="1" applyBorder="1" applyAlignment="1">
      <alignment horizontal="right" vertical="center" wrapText="1" indent="1"/>
    </xf>
    <xf numFmtId="178" fontId="41" fillId="0" borderId="58" xfId="12" applyFont="1" applyBorder="1" applyAlignment="1">
      <alignment horizontal="right" vertical="center" indent="1"/>
    </xf>
    <xf numFmtId="178" fontId="41" fillId="0" borderId="59" xfId="12" applyFont="1" applyBorder="1" applyAlignment="1">
      <alignment horizontal="right" vertical="center" indent="1"/>
    </xf>
    <xf numFmtId="178" fontId="41" fillId="0" borderId="60" xfId="12" applyFont="1" applyBorder="1" applyAlignment="1">
      <alignment horizontal="right" vertical="center" indent="1"/>
    </xf>
    <xf numFmtId="0" fontId="43" fillId="0" borderId="56" xfId="13" applyFont="1" applyFill="1" applyBorder="1" applyAlignment="1">
      <alignment horizontal="center" wrapText="1"/>
    </xf>
    <xf numFmtId="0" fontId="37" fillId="0" borderId="56" xfId="0" applyFont="1" applyBorder="1" applyAlignment="1">
      <alignment horizontal="left" vertical="center" wrapText="1" indent="1"/>
    </xf>
    <xf numFmtId="0" fontId="37" fillId="0" borderId="56" xfId="0" applyFont="1" applyBorder="1" applyAlignment="1">
      <alignment horizontal="center" wrapText="1"/>
    </xf>
    <xf numFmtId="0" fontId="37" fillId="0" borderId="56" xfId="13" applyFont="1" applyFill="1" applyBorder="1" applyAlignment="1">
      <alignment horizontal="center" vertical="center" wrapText="1"/>
    </xf>
    <xf numFmtId="0" fontId="37" fillId="0" borderId="55" xfId="0" applyFont="1" applyBorder="1" applyAlignment="1">
      <alignment horizontal="center" vertical="center" wrapText="1"/>
    </xf>
    <xf numFmtId="0" fontId="38" fillId="0" borderId="55" xfId="13" applyFont="1" applyFill="1" applyBorder="1" applyAlignment="1">
      <alignment horizontal="center" vertical="center" wrapText="1"/>
    </xf>
    <xf numFmtId="0" fontId="43" fillId="0" borderId="56" xfId="0" applyFont="1" applyBorder="1" applyAlignment="1">
      <alignment horizontal="center" vertical="center" wrapText="1"/>
    </xf>
    <xf numFmtId="0" fontId="37" fillId="0" borderId="57" xfId="0" applyFont="1" applyBorder="1" applyAlignment="1">
      <alignment horizontal="left" vertical="top" wrapText="1" indent="1"/>
    </xf>
    <xf numFmtId="0" fontId="37" fillId="0" borderId="57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25" fillId="0" borderId="0" xfId="5" applyFont="1" applyFill="1" applyBorder="1">
      <alignment vertical="center"/>
    </xf>
    <xf numFmtId="0" fontId="39" fillId="0" borderId="39" xfId="11" applyFont="1" applyFill="1" applyBorder="1" applyAlignment="1">
      <alignment horizontal="left" vertical="center" wrapText="1" indent="1"/>
    </xf>
    <xf numFmtId="0" fontId="40" fillId="0" borderId="40" xfId="11" applyFont="1" applyFill="1" applyBorder="1" applyAlignment="1">
      <alignment horizontal="left" vertical="center" wrapText="1" indent="1"/>
    </xf>
    <xf numFmtId="0" fontId="28" fillId="6" borderId="0" xfId="15" applyFont="1" applyFill="1" applyAlignment="1">
      <alignment horizontal="center" vertical="center"/>
    </xf>
    <xf numFmtId="0" fontId="40" fillId="0" borderId="48" xfId="11" applyFont="1" applyFill="1" applyBorder="1" applyAlignment="1">
      <alignment horizontal="left" vertical="center" wrapText="1" indent="1"/>
    </xf>
    <xf numFmtId="0" fontId="40" fillId="0" borderId="49" xfId="11" applyFont="1" applyFill="1" applyBorder="1" applyAlignment="1">
      <alignment horizontal="left" vertical="center" wrapText="1" indent="1"/>
    </xf>
    <xf numFmtId="0" fontId="30" fillId="0" borderId="0" xfId="5" applyFont="1" applyFill="1" applyBorder="1">
      <alignment vertical="center"/>
    </xf>
    <xf numFmtId="0" fontId="24" fillId="0" borderId="59" xfId="11" applyFont="1" applyFill="1" applyBorder="1" applyAlignment="1">
      <alignment horizontal="left" vertical="center" wrapText="1" indent="1"/>
    </xf>
    <xf numFmtId="0" fontId="24" fillId="0" borderId="60" xfId="11" applyFont="1" applyFill="1" applyBorder="1" applyAlignment="1">
      <alignment horizontal="left" vertical="center" wrapText="1" indent="1"/>
    </xf>
    <xf numFmtId="0" fontId="29" fillId="0" borderId="62" xfId="11" applyFont="1" applyFill="1" applyBorder="1">
      <alignment horizontal="left" vertical="top" wrapText="1" indent="1"/>
    </xf>
    <xf numFmtId="0" fontId="29" fillId="0" borderId="63" xfId="11" applyFont="1" applyFill="1" applyBorder="1">
      <alignment horizontal="left" vertical="top" wrapText="1" indent="1"/>
    </xf>
    <xf numFmtId="0" fontId="24" fillId="0" borderId="18" xfId="11" applyFont="1" applyFill="1" applyBorder="1" applyAlignment="1">
      <alignment horizontal="left" vertical="center" wrapText="1" indent="1"/>
    </xf>
    <xf numFmtId="0" fontId="24" fillId="0" borderId="19" xfId="11" applyFont="1" applyFill="1" applyBorder="1" applyAlignment="1">
      <alignment horizontal="left" vertical="center" wrapText="1" indent="1"/>
    </xf>
    <xf numFmtId="0" fontId="29" fillId="0" borderId="16" xfId="11" applyFont="1" applyFill="1" applyBorder="1">
      <alignment horizontal="left" vertical="top" wrapText="1" indent="1"/>
    </xf>
    <xf numFmtId="0" fontId="29" fillId="0" borderId="17" xfId="11" applyFont="1" applyFill="1" applyBorder="1">
      <alignment horizontal="left" vertical="top" wrapText="1" indent="1"/>
    </xf>
    <xf numFmtId="0" fontId="31" fillId="0" borderId="0" xfId="5" applyFont="1" applyFill="1" applyBorder="1">
      <alignment vertical="center"/>
    </xf>
    <xf numFmtId="0" fontId="24" fillId="0" borderId="24" xfId="11" applyFont="1" applyFill="1" applyBorder="1" applyAlignment="1">
      <alignment horizontal="left" vertical="center" wrapText="1" indent="1"/>
    </xf>
    <xf numFmtId="0" fontId="24" fillId="0" borderId="25" xfId="11" applyFont="1" applyFill="1" applyBorder="1" applyAlignment="1">
      <alignment horizontal="left" vertical="center" wrapText="1" indent="1"/>
    </xf>
    <xf numFmtId="0" fontId="29" fillId="0" borderId="22" xfId="11" applyFont="1" applyFill="1" applyBorder="1">
      <alignment horizontal="left" vertical="top" wrapText="1" indent="1"/>
    </xf>
    <xf numFmtId="0" fontId="29" fillId="0" borderId="23" xfId="11" applyFont="1" applyFill="1" applyBorder="1">
      <alignment horizontal="left" vertical="top" wrapText="1" indent="1"/>
    </xf>
    <xf numFmtId="0" fontId="32" fillId="0" borderId="0" xfId="5" applyFont="1" applyFill="1" applyBorder="1">
      <alignment vertical="center"/>
    </xf>
    <xf numFmtId="0" fontId="24" fillId="0" borderId="30" xfId="11" applyFont="1" applyFill="1" applyBorder="1" applyAlignment="1">
      <alignment horizontal="left" vertical="center" wrapText="1" indent="1"/>
    </xf>
    <xf numFmtId="0" fontId="24" fillId="0" borderId="31" xfId="11" applyFont="1" applyFill="1" applyBorder="1" applyAlignment="1">
      <alignment horizontal="left" vertical="center" wrapText="1" indent="1"/>
    </xf>
    <xf numFmtId="0" fontId="29" fillId="0" borderId="28" xfId="11" applyFont="1" applyFill="1" applyBorder="1">
      <alignment horizontal="left" vertical="top" wrapText="1" indent="1"/>
    </xf>
    <xf numFmtId="0" fontId="29" fillId="0" borderId="29" xfId="11" applyFont="1" applyFill="1" applyBorder="1">
      <alignment horizontal="left" vertical="top" wrapText="1" indent="1"/>
    </xf>
    <xf numFmtId="0" fontId="24" fillId="0" borderId="13" xfId="11" applyFont="1" applyFill="1" applyBorder="1" applyAlignment="1">
      <alignment horizontal="left" vertical="center" wrapText="1" indent="1"/>
    </xf>
    <xf numFmtId="0" fontId="24" fillId="0" borderId="11" xfId="11" applyFont="1" applyFill="1" applyBorder="1" applyAlignment="1">
      <alignment horizontal="left" vertical="center" wrapText="1" indent="1"/>
    </xf>
    <xf numFmtId="0" fontId="29" fillId="0" borderId="7" xfId="11" applyFont="1" applyFill="1" applyBorder="1">
      <alignment horizontal="left" vertical="top" wrapText="1" indent="1"/>
    </xf>
    <xf numFmtId="0" fontId="29" fillId="0" borderId="12" xfId="11" applyFont="1" applyFill="1" applyBorder="1">
      <alignment horizontal="left" vertical="top" wrapText="1" indent="1"/>
    </xf>
  </cellXfs>
  <cellStyles count="50">
    <cellStyle name="20% - アクセント 1" xfId="29" builtinId="30" customBuiltin="1"/>
    <cellStyle name="20% - アクセント 2" xfId="32" builtinId="34" customBuiltin="1"/>
    <cellStyle name="20% - アクセント 3" xfId="36" builtinId="38" customBuiltin="1"/>
    <cellStyle name="20% - アクセント 4" xfId="40" builtinId="42" customBuiltin="1"/>
    <cellStyle name="20% - アクセント 5" xfId="43" builtinId="46" customBuiltin="1"/>
    <cellStyle name="20% - アクセント 6" xfId="47" builtinId="50" customBuiltin="1"/>
    <cellStyle name="40% - アクセント 1" xfId="1" builtinId="31" customBuiltin="1"/>
    <cellStyle name="40% - アクセント 2" xfId="33" builtinId="35" customBuiltin="1"/>
    <cellStyle name="40% - アクセント 3" xfId="37" builtinId="39" customBuiltin="1"/>
    <cellStyle name="40% - アクセント 4" xfId="41" builtinId="43" customBuiltin="1"/>
    <cellStyle name="40% - アクセント 5" xfId="44" builtinId="47" customBuiltin="1"/>
    <cellStyle name="40% - アクセント 6" xfId="48" builtinId="51" customBuiltin="1"/>
    <cellStyle name="60% - アクセント 1" xfId="30" builtinId="32" customBuiltin="1"/>
    <cellStyle name="60% - アクセント 2" xfId="34" builtinId="36" customBuiltin="1"/>
    <cellStyle name="60% - アクセント 3" xfId="38" builtinId="40" customBuiltin="1"/>
    <cellStyle name="60% - アクセント 4" xfId="42" builtinId="44" customBuiltin="1"/>
    <cellStyle name="60% - アクセント 5" xfId="45" builtinId="48" customBuiltin="1"/>
    <cellStyle name="60% - アクセント 6" xfId="49" builtinId="52" customBuiltin="1"/>
    <cellStyle name="アクセント 1" xfId="3" builtinId="29" customBuiltin="1"/>
    <cellStyle name="アクセント 2" xfId="31" builtinId="33" customBuiltin="1"/>
    <cellStyle name="アクセント 3" xfId="35" builtinId="37" customBuiltin="1"/>
    <cellStyle name="アクセント 4" xfId="39" builtinId="41" customBuiltin="1"/>
    <cellStyle name="アクセント 5" xfId="4" builtinId="45" customBuiltin="1"/>
    <cellStyle name="アクセント 6" xfId="46" builtinId="49" customBuiltin="1"/>
    <cellStyle name="タイトル" xfId="5" builtinId="15" customBuiltin="1"/>
    <cellStyle name="チェック セル" xfId="24" builtinId="23" customBuiltin="1"/>
    <cellStyle name="どちらでもない" xfId="19" builtinId="28" customBuiltin="1"/>
    <cellStyle name="パーセント" xfId="10" builtinId="5" customBuiltin="1"/>
    <cellStyle name="メモ" xfId="26" builtinId="10" customBuiltin="1"/>
    <cellStyle name="リンク セル" xfId="23" builtinId="24" customBuiltin="1"/>
    <cellStyle name="悪い" xfId="18" builtinId="27" customBuiltin="1"/>
    <cellStyle name="計算" xfId="22" builtinId="22" customBuiltin="1"/>
    <cellStyle name="警告文" xfId="25" builtinId="11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 xr:uid="{00000000-0005-0000-0000-000003000000}"/>
    <cellStyle name="集計" xfId="28" builtinId="25" customBuiltin="1"/>
    <cellStyle name="出力" xfId="21" builtinId="21" customBuiltin="1"/>
    <cellStyle name="設定エントリ" xfId="14" xr:uid="{00000000-0005-0000-0000-00000F000000}"/>
    <cellStyle name="説明文" xfId="27" builtinId="53" customBuiltin="1"/>
    <cellStyle name="通貨" xfId="9" builtinId="7" customBuiltin="1"/>
    <cellStyle name="通貨 [0.00]" xfId="8" builtinId="4" customBuiltin="1"/>
    <cellStyle name="日" xfId="12" xr:uid="{00000000-0005-0000-0000-000008000000}"/>
    <cellStyle name="入力" xfId="20" builtinId="20" customBuiltin="1"/>
    <cellStyle name="標準" xfId="0" builtinId="0" customBuiltin="1"/>
    <cellStyle name="良い" xfId="17" builtinId="26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1276351</xdr:colOff>
      <xdr:row>0</xdr:row>
      <xdr:rowOff>0</xdr:rowOff>
    </xdr:from>
    <xdr:to>
      <xdr:col>8</xdr:col>
      <xdr:colOff>95251</xdr:colOff>
      <xdr:row>2</xdr:row>
      <xdr:rowOff>44825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550FB1-6B62-4370-B96F-08B22B3BC65C}"/>
            </a:ext>
          </a:extLst>
        </xdr:cNvPr>
        <xdr:cNvSpPr txBox="1"/>
      </xdr:nvSpPr>
      <xdr:spPr>
        <a:xfrm>
          <a:off x="5124451" y="0"/>
          <a:ext cx="8058150" cy="1378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ct val="150000"/>
            </a:lnSpc>
          </a:pPr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まんまる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Day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月曜日・水曜日・土曜日</a:t>
          </a:r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分～１１時３０分　１４時～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　  対象：どなたでも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pPr>
            <a:lnSpc>
              <a:spcPct val="150000"/>
            </a:lnSpc>
          </a:pPr>
          <a:r>
            <a:rPr kumimoji="1" lang="en-US" altLang="ja-JP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                 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ままと　子育て相談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AM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</a:p>
        <a:p>
          <a:pPr>
            <a:lnSpc>
              <a:spcPct val="150000"/>
            </a:lnSpc>
          </a:pP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まんまる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Kids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水曜日・金曜日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16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45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分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対象：子どもたち　★放課後の遊び場です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pPr>
            <a:lnSpc>
              <a:spcPct val="150000"/>
            </a:lnSpc>
          </a:pPr>
          <a:r>
            <a:rPr kumimoji="1" lang="en-US" altLang="ja-JP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                  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まんまるたいむ　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回火曜日　　　　　　　　　　　　　　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対象：学園の子どもたち</a:t>
          </a:r>
        </a:p>
      </xdr:txBody>
    </xdr:sp>
    <xdr:clientData/>
  </xdr:twoCellAnchor>
  <xdr:oneCellAnchor>
    <xdr:from>
      <xdr:col>3</xdr:col>
      <xdr:colOff>1838325</xdr:colOff>
      <xdr:row>0</xdr:row>
      <xdr:rowOff>28575</xdr:rowOff>
    </xdr:from>
    <xdr:ext cx="401717" cy="381942"/>
    <xdr:pic>
      <xdr:nvPicPr>
        <xdr:cNvPr id="4" name="図 3">
          <a:extLst>
            <a:ext uri="{FF2B5EF4-FFF2-40B4-BE49-F238E27FC236}">
              <a16:creationId xmlns:a16="http://schemas.microsoft.com/office/drawing/2014/main" id="{6306A07A-E646-4F2B-8F6C-3DA2179B9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6425" y="28575"/>
          <a:ext cx="401717" cy="381942"/>
        </a:xfrm>
        <a:prstGeom prst="rect">
          <a:avLst/>
        </a:prstGeom>
      </xdr:spPr>
    </xdr:pic>
    <xdr:clientData/>
  </xdr:oneCellAnchor>
  <xdr:twoCellAnchor editAs="oneCell">
    <xdr:from>
      <xdr:col>3</xdr:col>
      <xdr:colOff>1152525</xdr:colOff>
      <xdr:row>1</xdr:row>
      <xdr:rowOff>228600</xdr:rowOff>
    </xdr:from>
    <xdr:to>
      <xdr:col>3</xdr:col>
      <xdr:colOff>2345970</xdr:colOff>
      <xdr:row>1</xdr:row>
      <xdr:rowOff>515736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4536AC1-3173-4614-8E53-AC9D945D7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25" y="342900"/>
          <a:ext cx="1195713" cy="287136"/>
        </a:xfrm>
        <a:prstGeom prst="rect">
          <a:avLst/>
        </a:prstGeom>
      </xdr:spPr>
    </xdr:pic>
    <xdr:clientData/>
  </xdr:twoCellAnchor>
  <xdr:oneCellAnchor>
    <xdr:from>
      <xdr:col>3</xdr:col>
      <xdr:colOff>1790700</xdr:colOff>
      <xdr:row>1</xdr:row>
      <xdr:rowOff>495300</xdr:rowOff>
    </xdr:from>
    <xdr:ext cx="521613" cy="399221"/>
    <xdr:pic>
      <xdr:nvPicPr>
        <xdr:cNvPr id="6" name="図 5">
          <a:extLst>
            <a:ext uri="{FF2B5EF4-FFF2-40B4-BE49-F238E27FC236}">
              <a16:creationId xmlns:a16="http://schemas.microsoft.com/office/drawing/2014/main" id="{20F83774-B40A-4E63-BF09-EF1AAD9E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8800" y="609600"/>
          <a:ext cx="521613" cy="399221"/>
        </a:xfrm>
        <a:prstGeom prst="rect">
          <a:avLst/>
        </a:prstGeom>
      </xdr:spPr>
    </xdr:pic>
    <xdr:clientData/>
  </xdr:oneCellAnchor>
  <xdr:twoCellAnchor editAs="oneCell">
    <xdr:from>
      <xdr:col>3</xdr:col>
      <xdr:colOff>1914525</xdr:colOff>
      <xdr:row>1</xdr:row>
      <xdr:rowOff>971550</xdr:rowOff>
    </xdr:from>
    <xdr:to>
      <xdr:col>3</xdr:col>
      <xdr:colOff>2251530</xdr:colOff>
      <xdr:row>2</xdr:row>
      <xdr:rowOff>14479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FC40164-102F-4918-8D85-45E014A3F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91225" y="1085850"/>
          <a:ext cx="339273" cy="262129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4</xdr:row>
      <xdr:rowOff>95250</xdr:rowOff>
    </xdr:from>
    <xdr:to>
      <xdr:col>7</xdr:col>
      <xdr:colOff>1819275</xdr:colOff>
      <xdr:row>4</xdr:row>
      <xdr:rowOff>361950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5A444BE3-6EE4-444F-B458-6CE3AAD9E3F8}"/>
            </a:ext>
          </a:extLst>
        </xdr:cNvPr>
        <xdr:cNvSpPr/>
      </xdr:nvSpPr>
      <xdr:spPr>
        <a:xfrm>
          <a:off x="5715000" y="2038350"/>
          <a:ext cx="7343775" cy="2667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</xdr:colOff>
      <xdr:row>6</xdr:row>
      <xdr:rowOff>180975</xdr:rowOff>
    </xdr:from>
    <xdr:to>
      <xdr:col>4</xdr:col>
      <xdr:colOff>1828800</xdr:colOff>
      <xdr:row>6</xdr:row>
      <xdr:rowOff>447675</xdr:rowOff>
    </xdr:to>
    <xdr:sp macro="" textlink="">
      <xdr:nvSpPr>
        <xdr:cNvPr id="10" name="矢印: 右 9">
          <a:extLst>
            <a:ext uri="{FF2B5EF4-FFF2-40B4-BE49-F238E27FC236}">
              <a16:creationId xmlns:a16="http://schemas.microsoft.com/office/drawing/2014/main" id="{559C9A85-4F36-431A-A0F9-4A89C0D6B4CA}"/>
            </a:ext>
          </a:extLst>
        </xdr:cNvPr>
        <xdr:cNvSpPr/>
      </xdr:nvSpPr>
      <xdr:spPr>
        <a:xfrm>
          <a:off x="180975" y="3133725"/>
          <a:ext cx="7343775" cy="2667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600075</xdr:colOff>
      <xdr:row>6</xdr:row>
      <xdr:rowOff>180975</xdr:rowOff>
    </xdr:from>
    <xdr:ext cx="521613" cy="399221"/>
    <xdr:pic>
      <xdr:nvPicPr>
        <xdr:cNvPr id="11" name="図 10">
          <a:extLst>
            <a:ext uri="{FF2B5EF4-FFF2-40B4-BE49-F238E27FC236}">
              <a16:creationId xmlns:a16="http://schemas.microsoft.com/office/drawing/2014/main" id="{6A2E5E76-9EFD-4F78-B94F-33DF2E791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43875" y="3133725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85725</xdr:colOff>
      <xdr:row>7</xdr:row>
      <xdr:rowOff>76200</xdr:rowOff>
    </xdr:from>
    <xdr:ext cx="401717" cy="381942"/>
    <xdr:pic>
      <xdr:nvPicPr>
        <xdr:cNvPr id="12" name="図 11">
          <a:extLst>
            <a:ext uri="{FF2B5EF4-FFF2-40B4-BE49-F238E27FC236}">
              <a16:creationId xmlns:a16="http://schemas.microsoft.com/office/drawing/2014/main" id="{5CA03765-599A-4550-A02F-1AB93206A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4010025"/>
          <a:ext cx="401717" cy="381942"/>
        </a:xfrm>
        <a:prstGeom prst="rect">
          <a:avLst/>
        </a:prstGeom>
      </xdr:spPr>
    </xdr:pic>
    <xdr:clientData/>
  </xdr:oneCellAnchor>
  <xdr:oneCellAnchor>
    <xdr:from>
      <xdr:col>3</xdr:col>
      <xdr:colOff>762000</xdr:colOff>
      <xdr:row>7</xdr:row>
      <xdr:rowOff>66675</xdr:rowOff>
    </xdr:from>
    <xdr:ext cx="521613" cy="399221"/>
    <xdr:pic>
      <xdr:nvPicPr>
        <xdr:cNvPr id="13" name="図 12">
          <a:extLst>
            <a:ext uri="{FF2B5EF4-FFF2-40B4-BE49-F238E27FC236}">
              <a16:creationId xmlns:a16="http://schemas.microsoft.com/office/drawing/2014/main" id="{3DAF870C-DDB6-46DE-BCAC-C4E08BA80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0100" y="4000500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567872</xdr:colOff>
      <xdr:row>8</xdr:row>
      <xdr:rowOff>203654</xdr:rowOff>
    </xdr:from>
    <xdr:ext cx="521613" cy="399221"/>
    <xdr:pic>
      <xdr:nvPicPr>
        <xdr:cNvPr id="14" name="図 13">
          <a:extLst>
            <a:ext uri="{FF2B5EF4-FFF2-40B4-BE49-F238E27FC236}">
              <a16:creationId xmlns:a16="http://schemas.microsoft.com/office/drawing/2014/main" id="{72452088-733E-4264-8AD7-DCCF82DF2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0372" y="4455886"/>
          <a:ext cx="521613" cy="399221"/>
        </a:xfrm>
        <a:prstGeom prst="rect">
          <a:avLst/>
        </a:prstGeom>
      </xdr:spPr>
    </xdr:pic>
    <xdr:clientData/>
  </xdr:oneCellAnchor>
  <xdr:oneCellAnchor>
    <xdr:from>
      <xdr:col>6</xdr:col>
      <xdr:colOff>685800</xdr:colOff>
      <xdr:row>8</xdr:row>
      <xdr:rowOff>152400</xdr:rowOff>
    </xdr:from>
    <xdr:ext cx="401717" cy="381942"/>
    <xdr:pic>
      <xdr:nvPicPr>
        <xdr:cNvPr id="15" name="図 14">
          <a:extLst>
            <a:ext uri="{FF2B5EF4-FFF2-40B4-BE49-F238E27FC236}">
              <a16:creationId xmlns:a16="http://schemas.microsoft.com/office/drawing/2014/main" id="{AB541966-86C6-4CDA-A857-10011B4B1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7450" y="4391025"/>
          <a:ext cx="401717" cy="381942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9</xdr:row>
      <xdr:rowOff>57150</xdr:rowOff>
    </xdr:from>
    <xdr:ext cx="401717" cy="381942"/>
    <xdr:pic>
      <xdr:nvPicPr>
        <xdr:cNvPr id="16" name="図 15">
          <a:extLst>
            <a:ext uri="{FF2B5EF4-FFF2-40B4-BE49-F238E27FC236}">
              <a16:creationId xmlns:a16="http://schemas.microsoft.com/office/drawing/2014/main" id="{069E839A-3029-4068-879C-AF56D76FA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5276850"/>
          <a:ext cx="401717" cy="381942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11</xdr:row>
      <xdr:rowOff>76200</xdr:rowOff>
    </xdr:from>
    <xdr:ext cx="401717" cy="381942"/>
    <xdr:pic>
      <xdr:nvPicPr>
        <xdr:cNvPr id="17" name="図 16">
          <a:extLst>
            <a:ext uri="{FF2B5EF4-FFF2-40B4-BE49-F238E27FC236}">
              <a16:creationId xmlns:a16="http://schemas.microsoft.com/office/drawing/2014/main" id="{BD662960-09DC-4B3F-9149-DB531E481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6581775"/>
          <a:ext cx="401717" cy="381942"/>
        </a:xfrm>
        <a:prstGeom prst="rect">
          <a:avLst/>
        </a:prstGeom>
      </xdr:spPr>
    </xdr:pic>
    <xdr:clientData/>
  </xdr:oneCellAnchor>
  <xdr:oneCellAnchor>
    <xdr:from>
      <xdr:col>1</xdr:col>
      <xdr:colOff>57150</xdr:colOff>
      <xdr:row>13</xdr:row>
      <xdr:rowOff>95250</xdr:rowOff>
    </xdr:from>
    <xdr:ext cx="401717" cy="381942"/>
    <xdr:pic>
      <xdr:nvPicPr>
        <xdr:cNvPr id="18" name="図 17">
          <a:extLst>
            <a:ext uri="{FF2B5EF4-FFF2-40B4-BE49-F238E27FC236}">
              <a16:creationId xmlns:a16="http://schemas.microsoft.com/office/drawing/2014/main" id="{F6F5AC49-EA60-4307-98D8-FA10D5EB3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7886700"/>
          <a:ext cx="401717" cy="381942"/>
        </a:xfrm>
        <a:prstGeom prst="rect">
          <a:avLst/>
        </a:prstGeom>
      </xdr:spPr>
    </xdr:pic>
    <xdr:clientData/>
  </xdr:oneCellAnchor>
  <xdr:twoCellAnchor editAs="oneCell">
    <xdr:from>
      <xdr:col>2</xdr:col>
      <xdr:colOff>753835</xdr:colOff>
      <xdr:row>12</xdr:row>
      <xdr:rowOff>498475</xdr:rowOff>
    </xdr:from>
    <xdr:to>
      <xdr:col>2</xdr:col>
      <xdr:colOff>1093108</xdr:colOff>
      <xdr:row>12</xdr:row>
      <xdr:rowOff>760604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ACD057D8-F72B-441C-9DFF-85A685611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6335" y="7528832"/>
          <a:ext cx="339273" cy="262129"/>
        </a:xfrm>
        <a:prstGeom prst="rect">
          <a:avLst/>
        </a:prstGeom>
      </xdr:spPr>
    </xdr:pic>
    <xdr:clientData/>
  </xdr:twoCellAnchor>
  <xdr:oneCellAnchor>
    <xdr:from>
      <xdr:col>5</xdr:col>
      <xdr:colOff>80282</xdr:colOff>
      <xdr:row>9</xdr:row>
      <xdr:rowOff>58058</xdr:rowOff>
    </xdr:from>
    <xdr:ext cx="521613" cy="399221"/>
    <xdr:pic>
      <xdr:nvPicPr>
        <xdr:cNvPr id="22" name="図 21">
          <a:extLst>
            <a:ext uri="{FF2B5EF4-FFF2-40B4-BE49-F238E27FC236}">
              <a16:creationId xmlns:a16="http://schemas.microsoft.com/office/drawing/2014/main" id="{A5EC703E-C5EC-4978-ADFB-4D8B70E73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52782" y="5296808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61686</xdr:colOff>
      <xdr:row>11</xdr:row>
      <xdr:rowOff>42635</xdr:rowOff>
    </xdr:from>
    <xdr:ext cx="521613" cy="399221"/>
    <xdr:pic>
      <xdr:nvPicPr>
        <xdr:cNvPr id="23" name="図 22">
          <a:extLst>
            <a:ext uri="{FF2B5EF4-FFF2-40B4-BE49-F238E27FC236}">
              <a16:creationId xmlns:a16="http://schemas.microsoft.com/office/drawing/2014/main" id="{FF855A2E-EA79-4B78-9073-0DCFBC354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4186" y="6766831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723900</xdr:colOff>
      <xdr:row>9</xdr:row>
      <xdr:rowOff>47625</xdr:rowOff>
    </xdr:from>
    <xdr:ext cx="521613" cy="399221"/>
    <xdr:pic>
      <xdr:nvPicPr>
        <xdr:cNvPr id="24" name="図 23">
          <a:extLst>
            <a:ext uri="{FF2B5EF4-FFF2-40B4-BE49-F238E27FC236}">
              <a16:creationId xmlns:a16="http://schemas.microsoft.com/office/drawing/2014/main" id="{B8DABD3B-55D5-459F-AEF5-4C6B13FC6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00" y="5267325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657225</xdr:colOff>
      <xdr:row>11</xdr:row>
      <xdr:rowOff>9525</xdr:rowOff>
    </xdr:from>
    <xdr:ext cx="521613" cy="399221"/>
    <xdr:pic>
      <xdr:nvPicPr>
        <xdr:cNvPr id="25" name="図 24">
          <a:extLst>
            <a:ext uri="{FF2B5EF4-FFF2-40B4-BE49-F238E27FC236}">
              <a16:creationId xmlns:a16="http://schemas.microsoft.com/office/drawing/2014/main" id="{04E6E9BF-6183-4AB4-8CB5-8A639E32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05325" y="6515100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28575</xdr:colOff>
      <xdr:row>9</xdr:row>
      <xdr:rowOff>76200</xdr:rowOff>
    </xdr:from>
    <xdr:ext cx="401717" cy="381942"/>
    <xdr:pic>
      <xdr:nvPicPr>
        <xdr:cNvPr id="26" name="図 25">
          <a:extLst>
            <a:ext uri="{FF2B5EF4-FFF2-40B4-BE49-F238E27FC236}">
              <a16:creationId xmlns:a16="http://schemas.microsoft.com/office/drawing/2014/main" id="{846409FF-4BA6-441A-B32A-0001B88FD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5295900"/>
          <a:ext cx="401717" cy="381942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11</xdr:row>
      <xdr:rowOff>28575</xdr:rowOff>
    </xdr:from>
    <xdr:ext cx="401717" cy="381942"/>
    <xdr:pic>
      <xdr:nvPicPr>
        <xdr:cNvPr id="27" name="図 26">
          <a:extLst>
            <a:ext uri="{FF2B5EF4-FFF2-40B4-BE49-F238E27FC236}">
              <a16:creationId xmlns:a16="http://schemas.microsoft.com/office/drawing/2014/main" id="{5CBF8E09-45BC-4EEF-B71F-42D4B07F7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6534150"/>
          <a:ext cx="401717" cy="381942"/>
        </a:xfrm>
        <a:prstGeom prst="rect">
          <a:avLst/>
        </a:prstGeom>
      </xdr:spPr>
    </xdr:pic>
    <xdr:clientData/>
  </xdr:oneCellAnchor>
  <xdr:oneCellAnchor>
    <xdr:from>
      <xdr:col>6</xdr:col>
      <xdr:colOff>734785</xdr:colOff>
      <xdr:row>10</xdr:row>
      <xdr:rowOff>281214</xdr:rowOff>
    </xdr:from>
    <xdr:ext cx="401717" cy="381942"/>
    <xdr:pic>
      <xdr:nvPicPr>
        <xdr:cNvPr id="28" name="図 27">
          <a:extLst>
            <a:ext uri="{FF2B5EF4-FFF2-40B4-BE49-F238E27FC236}">
              <a16:creationId xmlns:a16="http://schemas.microsoft.com/office/drawing/2014/main" id="{A813F69D-0F9F-4F02-A260-EE380DD54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5589" y="5826125"/>
          <a:ext cx="401717" cy="381942"/>
        </a:xfrm>
        <a:prstGeom prst="rect">
          <a:avLst/>
        </a:prstGeom>
      </xdr:spPr>
    </xdr:pic>
    <xdr:clientData/>
  </xdr:oneCellAnchor>
  <xdr:oneCellAnchor>
    <xdr:from>
      <xdr:col>6</xdr:col>
      <xdr:colOff>784225</xdr:colOff>
      <xdr:row>12</xdr:row>
      <xdr:rowOff>245382</xdr:rowOff>
    </xdr:from>
    <xdr:ext cx="401717" cy="381942"/>
    <xdr:pic>
      <xdr:nvPicPr>
        <xdr:cNvPr id="29" name="図 28">
          <a:extLst>
            <a:ext uri="{FF2B5EF4-FFF2-40B4-BE49-F238E27FC236}">
              <a16:creationId xmlns:a16="http://schemas.microsoft.com/office/drawing/2014/main" id="{F352C1B0-27BC-4583-8911-EA3EE43D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5029" y="7275739"/>
          <a:ext cx="401717" cy="381942"/>
        </a:xfrm>
        <a:prstGeom prst="rect">
          <a:avLst/>
        </a:prstGeom>
      </xdr:spPr>
    </xdr:pic>
    <xdr:clientData/>
  </xdr:oneCellAnchor>
  <xdr:twoCellAnchor>
    <xdr:from>
      <xdr:col>1</xdr:col>
      <xdr:colOff>28575</xdr:colOff>
      <xdr:row>3</xdr:row>
      <xdr:rowOff>57150</xdr:rowOff>
    </xdr:from>
    <xdr:to>
      <xdr:col>3</xdr:col>
      <xdr:colOff>2152650</xdr:colOff>
      <xdr:row>6</xdr:row>
      <xdr:rowOff>222997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F166E8B-5644-4988-B78D-040051E534E2}"/>
            </a:ext>
          </a:extLst>
        </xdr:cNvPr>
        <xdr:cNvSpPr txBox="1"/>
      </xdr:nvSpPr>
      <xdr:spPr>
        <a:xfrm>
          <a:off x="180975" y="1695450"/>
          <a:ext cx="6048375" cy="14802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latin typeface="Arial Black" panose="020B0A04020102020204" pitchFamily="34" charset="0"/>
            </a:rPr>
            <a:t>A</a:t>
          </a:r>
          <a:r>
            <a:rPr kumimoji="1" lang="en-US" altLang="ja-JP" sz="1800" baseline="0">
              <a:latin typeface="Arial Black" panose="020B0A04020102020204" pitchFamily="34" charset="0"/>
            </a:rPr>
            <a:t> Happy New Year!</a:t>
          </a:r>
          <a:r>
            <a:rPr kumimoji="1" lang="ja-JP" altLang="en-US" sz="1800">
              <a:latin typeface="Arial Black" panose="020B0A04020102020204" pitchFamily="34" charset="0"/>
            </a:rPr>
            <a:t>💛</a:t>
          </a:r>
          <a:endParaRPr kumimoji="1" lang="en-US" altLang="ja-JP" sz="1800">
            <a:latin typeface="Arial Black" panose="020B0A04020102020204" pitchFamily="34" charset="0"/>
          </a:endParaRPr>
        </a:p>
        <a:p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2023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年もまんまるをどうぞよろしくお願いいたします。</a:t>
          </a:r>
        </a:p>
      </xdr:txBody>
    </xdr:sp>
    <xdr:clientData/>
  </xdr:twoCellAnchor>
  <xdr:twoCellAnchor editAs="oneCell">
    <xdr:from>
      <xdr:col>3</xdr:col>
      <xdr:colOff>1402292</xdr:colOff>
      <xdr:row>9</xdr:row>
      <xdr:rowOff>130401</xdr:rowOff>
    </xdr:from>
    <xdr:to>
      <xdr:col>3</xdr:col>
      <xdr:colOff>2603296</xdr:colOff>
      <xdr:row>10</xdr:row>
      <xdr:rowOff>111376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243EB5D-6A59-4382-981A-914567606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3096" y="5369151"/>
          <a:ext cx="1201004" cy="287136"/>
        </a:xfrm>
        <a:prstGeom prst="rect">
          <a:avLst/>
        </a:prstGeom>
      </xdr:spPr>
    </xdr:pic>
    <xdr:clientData/>
  </xdr:twoCellAnchor>
  <xdr:twoCellAnchor editAs="oneCell">
    <xdr:from>
      <xdr:col>3</xdr:col>
      <xdr:colOff>1258661</xdr:colOff>
      <xdr:row>11</xdr:row>
      <xdr:rowOff>102053</xdr:rowOff>
    </xdr:from>
    <xdr:to>
      <xdr:col>3</xdr:col>
      <xdr:colOff>2459665</xdr:colOff>
      <xdr:row>12</xdr:row>
      <xdr:rowOff>83028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C996B59-091C-4ABA-BF2D-A786A1266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29465" y="6633482"/>
          <a:ext cx="1201004" cy="2871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986219</xdr:colOff>
      <xdr:row>1</xdr:row>
      <xdr:rowOff>0</xdr:rowOff>
    </xdr:from>
    <xdr:to>
      <xdr:col>8</xdr:col>
      <xdr:colOff>4381</xdr:colOff>
      <xdr:row>1</xdr:row>
      <xdr:rowOff>1143000</xdr:rowOff>
    </xdr:to>
    <xdr:pic>
      <xdr:nvPicPr>
        <xdr:cNvPr id="4" name="画像 3" descr="ヘッダー秋&#10;&#10;Word のフォト コラージュ: 秋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453444" y="114300"/>
          <a:ext cx="4771262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986219</xdr:colOff>
      <xdr:row>1</xdr:row>
      <xdr:rowOff>0</xdr:rowOff>
    </xdr:from>
    <xdr:to>
      <xdr:col>8</xdr:col>
      <xdr:colOff>4381</xdr:colOff>
      <xdr:row>1</xdr:row>
      <xdr:rowOff>1143000</xdr:rowOff>
    </xdr:to>
    <xdr:pic>
      <xdr:nvPicPr>
        <xdr:cNvPr id="4" name="画像 3" descr="ヘッダー秋&#10;&#10;Word のフォト コラージュ: 秋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453444" y="114300"/>
          <a:ext cx="4771262" cy="1143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1089195</xdr:colOff>
      <xdr:row>1</xdr:row>
      <xdr:rowOff>0</xdr:rowOff>
    </xdr:from>
    <xdr:to>
      <xdr:col>7</xdr:col>
      <xdr:colOff>1434929</xdr:colOff>
      <xdr:row>1</xdr:row>
      <xdr:rowOff>1143000</xdr:rowOff>
    </xdr:to>
    <xdr:pic>
      <xdr:nvPicPr>
        <xdr:cNvPr id="3" name="画像 2" descr="ヘッダー冬&#10;&#10;Word のフォト コラージュ: 冬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556420" y="114300"/>
          <a:ext cx="4660559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723900</xdr:colOff>
      <xdr:row>5</xdr:row>
      <xdr:rowOff>47625</xdr:rowOff>
    </xdr:from>
    <xdr:ext cx="521613" cy="399221"/>
    <xdr:pic>
      <xdr:nvPicPr>
        <xdr:cNvPr id="2" name="図 1">
          <a:extLst>
            <a:ext uri="{FF2B5EF4-FFF2-40B4-BE49-F238E27FC236}">
              <a16:creationId xmlns:a16="http://schemas.microsoft.com/office/drawing/2014/main" id="{D637838B-54C1-44A8-A957-5F46123B1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5267325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28575</xdr:colOff>
      <xdr:row>5</xdr:row>
      <xdr:rowOff>76200</xdr:rowOff>
    </xdr:from>
    <xdr:ext cx="401717" cy="381942"/>
    <xdr:pic>
      <xdr:nvPicPr>
        <xdr:cNvPr id="4" name="図 3">
          <a:extLst>
            <a:ext uri="{FF2B5EF4-FFF2-40B4-BE49-F238E27FC236}">
              <a16:creationId xmlns:a16="http://schemas.microsoft.com/office/drawing/2014/main" id="{D41756F9-88D1-4F7D-8ECE-15B47065F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5295900"/>
          <a:ext cx="401717" cy="381942"/>
        </a:xfrm>
        <a:prstGeom prst="rect">
          <a:avLst/>
        </a:prstGeom>
      </xdr:spPr>
    </xdr:pic>
    <xdr:clientData/>
  </xdr:oneCellAnchor>
  <xdr:twoCellAnchor editAs="oneCell">
    <xdr:from>
      <xdr:col>3</xdr:col>
      <xdr:colOff>1402292</xdr:colOff>
      <xdr:row>5</xdr:row>
      <xdr:rowOff>130401</xdr:rowOff>
    </xdr:from>
    <xdr:to>
      <xdr:col>3</xdr:col>
      <xdr:colOff>2604657</xdr:colOff>
      <xdr:row>6</xdr:row>
      <xdr:rowOff>111376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5A73E50-6247-4E55-B60D-7D663B5F2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78992" y="5350101"/>
          <a:ext cx="1201004" cy="285775"/>
        </a:xfrm>
        <a:prstGeom prst="rect">
          <a:avLst/>
        </a:prstGeom>
      </xdr:spPr>
    </xdr:pic>
    <xdr:clientData/>
  </xdr:twoCellAnchor>
  <xdr:oneCellAnchor>
    <xdr:from>
      <xdr:col>1</xdr:col>
      <xdr:colOff>85725</xdr:colOff>
      <xdr:row>7</xdr:row>
      <xdr:rowOff>57150</xdr:rowOff>
    </xdr:from>
    <xdr:ext cx="401717" cy="381942"/>
    <xdr:pic>
      <xdr:nvPicPr>
        <xdr:cNvPr id="6" name="図 5">
          <a:extLst>
            <a:ext uri="{FF2B5EF4-FFF2-40B4-BE49-F238E27FC236}">
              <a16:creationId xmlns:a16="http://schemas.microsoft.com/office/drawing/2014/main" id="{1258176B-1454-4D0D-AE42-60FA8266D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5276850"/>
          <a:ext cx="401717" cy="381942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11</xdr:row>
      <xdr:rowOff>57150</xdr:rowOff>
    </xdr:from>
    <xdr:ext cx="401717" cy="381942"/>
    <xdr:pic>
      <xdr:nvPicPr>
        <xdr:cNvPr id="7" name="図 6">
          <a:extLst>
            <a:ext uri="{FF2B5EF4-FFF2-40B4-BE49-F238E27FC236}">
              <a16:creationId xmlns:a16="http://schemas.microsoft.com/office/drawing/2014/main" id="{729DE1D3-A357-4D61-8B33-A22815CDF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5276850"/>
          <a:ext cx="401717" cy="381942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9</xdr:row>
      <xdr:rowOff>76200</xdr:rowOff>
    </xdr:from>
    <xdr:ext cx="401717" cy="381942"/>
    <xdr:pic>
      <xdr:nvPicPr>
        <xdr:cNvPr id="8" name="図 7">
          <a:extLst>
            <a:ext uri="{FF2B5EF4-FFF2-40B4-BE49-F238E27FC236}">
              <a16:creationId xmlns:a16="http://schemas.microsoft.com/office/drawing/2014/main" id="{256262AB-DEC8-4547-A393-E6CE3A9B5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6781800"/>
          <a:ext cx="401717" cy="381942"/>
        </a:xfrm>
        <a:prstGeom prst="rect">
          <a:avLst/>
        </a:prstGeom>
      </xdr:spPr>
    </xdr:pic>
    <xdr:clientData/>
  </xdr:oneCellAnchor>
  <xdr:oneCellAnchor>
    <xdr:from>
      <xdr:col>3</xdr:col>
      <xdr:colOff>657225</xdr:colOff>
      <xdr:row>9</xdr:row>
      <xdr:rowOff>9525</xdr:rowOff>
    </xdr:from>
    <xdr:ext cx="521613" cy="399221"/>
    <xdr:pic>
      <xdr:nvPicPr>
        <xdr:cNvPr id="9" name="図 8">
          <a:extLst>
            <a:ext uri="{FF2B5EF4-FFF2-40B4-BE49-F238E27FC236}">
              <a16:creationId xmlns:a16="http://schemas.microsoft.com/office/drawing/2014/main" id="{0D31A8EF-4868-40C5-87CF-868A0E55B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6715125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9</xdr:row>
      <xdr:rowOff>28575</xdr:rowOff>
    </xdr:from>
    <xdr:ext cx="401717" cy="381942"/>
    <xdr:pic>
      <xdr:nvPicPr>
        <xdr:cNvPr id="10" name="図 9">
          <a:extLst>
            <a:ext uri="{FF2B5EF4-FFF2-40B4-BE49-F238E27FC236}">
              <a16:creationId xmlns:a16="http://schemas.microsoft.com/office/drawing/2014/main" id="{C5B2021D-4939-40B5-A3DD-4EA539244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6734175"/>
          <a:ext cx="401717" cy="381942"/>
        </a:xfrm>
        <a:prstGeom prst="rect">
          <a:avLst/>
        </a:prstGeom>
      </xdr:spPr>
    </xdr:pic>
    <xdr:clientData/>
  </xdr:oneCellAnchor>
  <xdr:twoCellAnchor editAs="oneCell">
    <xdr:from>
      <xdr:col>3</xdr:col>
      <xdr:colOff>1258661</xdr:colOff>
      <xdr:row>9</xdr:row>
      <xdr:rowOff>102053</xdr:rowOff>
    </xdr:from>
    <xdr:to>
      <xdr:col>3</xdr:col>
      <xdr:colOff>2461026</xdr:colOff>
      <xdr:row>10</xdr:row>
      <xdr:rowOff>83028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C81932D4-F15F-4149-8431-63E652632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5361" y="6807653"/>
          <a:ext cx="1201004" cy="285775"/>
        </a:xfrm>
        <a:prstGeom prst="rect">
          <a:avLst/>
        </a:prstGeom>
      </xdr:spPr>
    </xdr:pic>
    <xdr:clientData/>
  </xdr:twoCellAnchor>
  <xdr:oneCellAnchor>
    <xdr:from>
      <xdr:col>3</xdr:col>
      <xdr:colOff>695325</xdr:colOff>
      <xdr:row>8</xdr:row>
      <xdr:rowOff>0</xdr:rowOff>
    </xdr:from>
    <xdr:ext cx="521613" cy="399221"/>
    <xdr:pic>
      <xdr:nvPicPr>
        <xdr:cNvPr id="12" name="図 11">
          <a:extLst>
            <a:ext uri="{FF2B5EF4-FFF2-40B4-BE49-F238E27FC236}">
              <a16:creationId xmlns:a16="http://schemas.microsoft.com/office/drawing/2014/main" id="{870665F5-A01A-4EFD-8694-D1532CCD5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5257800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8</xdr:row>
      <xdr:rowOff>28575</xdr:rowOff>
    </xdr:from>
    <xdr:ext cx="401717" cy="381942"/>
    <xdr:pic>
      <xdr:nvPicPr>
        <xdr:cNvPr id="13" name="図 12">
          <a:extLst>
            <a:ext uri="{FF2B5EF4-FFF2-40B4-BE49-F238E27FC236}">
              <a16:creationId xmlns:a16="http://schemas.microsoft.com/office/drawing/2014/main" id="{305600D7-E7B9-419A-84AD-742DD8ECF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5286375"/>
          <a:ext cx="401717" cy="381942"/>
        </a:xfrm>
        <a:prstGeom prst="rect">
          <a:avLst/>
        </a:prstGeom>
      </xdr:spPr>
    </xdr:pic>
    <xdr:clientData/>
  </xdr:oneCellAnchor>
  <xdr:oneCellAnchor>
    <xdr:from>
      <xdr:col>3</xdr:col>
      <xdr:colOff>1676456</xdr:colOff>
      <xdr:row>4</xdr:row>
      <xdr:rowOff>569628</xdr:rowOff>
    </xdr:from>
    <xdr:ext cx="521613" cy="399221"/>
    <xdr:pic>
      <xdr:nvPicPr>
        <xdr:cNvPr id="15" name="図 14">
          <a:extLst>
            <a:ext uri="{FF2B5EF4-FFF2-40B4-BE49-F238E27FC236}">
              <a16:creationId xmlns:a16="http://schemas.microsoft.com/office/drawing/2014/main" id="{CC0FEA68-F919-4DA6-8A1D-82BE679D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409" y="2524237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970077</xdr:colOff>
      <xdr:row>4</xdr:row>
      <xdr:rowOff>543322</xdr:rowOff>
    </xdr:from>
    <xdr:ext cx="401717" cy="381942"/>
    <xdr:pic>
      <xdr:nvPicPr>
        <xdr:cNvPr id="16" name="図 15">
          <a:extLst>
            <a:ext uri="{FF2B5EF4-FFF2-40B4-BE49-F238E27FC236}">
              <a16:creationId xmlns:a16="http://schemas.microsoft.com/office/drawing/2014/main" id="{75FEF2ED-05B6-4F2C-BC54-A9EF24D1D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2030" y="2497931"/>
          <a:ext cx="401717" cy="381942"/>
        </a:xfrm>
        <a:prstGeom prst="rect">
          <a:avLst/>
        </a:prstGeom>
      </xdr:spPr>
    </xdr:pic>
    <xdr:clientData/>
  </xdr:oneCellAnchor>
  <xdr:oneCellAnchor>
    <xdr:from>
      <xdr:col>5</xdr:col>
      <xdr:colOff>816429</xdr:colOff>
      <xdr:row>4</xdr:row>
      <xdr:rowOff>617992</xdr:rowOff>
    </xdr:from>
    <xdr:ext cx="521613" cy="399221"/>
    <xdr:pic>
      <xdr:nvPicPr>
        <xdr:cNvPr id="18" name="図 17">
          <a:extLst>
            <a:ext uri="{FF2B5EF4-FFF2-40B4-BE49-F238E27FC236}">
              <a16:creationId xmlns:a16="http://schemas.microsoft.com/office/drawing/2014/main" id="{B33034C3-8E2E-42BF-AB3F-31A00D146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2132" y="2572601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748393</xdr:colOff>
      <xdr:row>6</xdr:row>
      <xdr:rowOff>177176</xdr:rowOff>
    </xdr:from>
    <xdr:ext cx="521613" cy="399221"/>
    <xdr:pic>
      <xdr:nvPicPr>
        <xdr:cNvPr id="19" name="図 18">
          <a:extLst>
            <a:ext uri="{FF2B5EF4-FFF2-40B4-BE49-F238E27FC236}">
              <a16:creationId xmlns:a16="http://schemas.microsoft.com/office/drawing/2014/main" id="{0E39A26E-95AC-4E3E-B780-A1379282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4096" y="4066551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884465</xdr:colOff>
      <xdr:row>7</xdr:row>
      <xdr:rowOff>204107</xdr:rowOff>
    </xdr:from>
    <xdr:ext cx="521613" cy="399221"/>
    <xdr:pic>
      <xdr:nvPicPr>
        <xdr:cNvPr id="20" name="図 19">
          <a:extLst>
            <a:ext uri="{FF2B5EF4-FFF2-40B4-BE49-F238E27FC236}">
              <a16:creationId xmlns:a16="http://schemas.microsoft.com/office/drawing/2014/main" id="{C70F5D80-F7D8-4524-8875-BBA144A61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7278" y="5170714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850445</xdr:colOff>
      <xdr:row>10</xdr:row>
      <xdr:rowOff>136072</xdr:rowOff>
    </xdr:from>
    <xdr:ext cx="521613" cy="399221"/>
    <xdr:pic>
      <xdr:nvPicPr>
        <xdr:cNvPr id="21" name="図 20">
          <a:extLst>
            <a:ext uri="{FF2B5EF4-FFF2-40B4-BE49-F238E27FC236}">
              <a16:creationId xmlns:a16="http://schemas.microsoft.com/office/drawing/2014/main" id="{D36E198E-C93D-489D-94CF-C1293900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3258" y="7432902"/>
          <a:ext cx="521613" cy="399221"/>
        </a:xfrm>
        <a:prstGeom prst="rect">
          <a:avLst/>
        </a:prstGeom>
      </xdr:spPr>
    </xdr:pic>
    <xdr:clientData/>
  </xdr:oneCellAnchor>
  <xdr:oneCellAnchor>
    <xdr:from>
      <xdr:col>6</xdr:col>
      <xdr:colOff>79374</xdr:colOff>
      <xdr:row>4</xdr:row>
      <xdr:rowOff>880212</xdr:rowOff>
    </xdr:from>
    <xdr:ext cx="401717" cy="381942"/>
    <xdr:pic>
      <xdr:nvPicPr>
        <xdr:cNvPr id="22" name="図 21">
          <a:extLst>
            <a:ext uri="{FF2B5EF4-FFF2-40B4-BE49-F238E27FC236}">
              <a16:creationId xmlns:a16="http://schemas.microsoft.com/office/drawing/2014/main" id="{515A1F44-62EA-404E-906E-6EF15EC11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8358" y="2834821"/>
          <a:ext cx="401717" cy="381942"/>
        </a:xfrm>
        <a:prstGeom prst="rect">
          <a:avLst/>
        </a:prstGeom>
      </xdr:spPr>
    </xdr:pic>
    <xdr:clientData/>
  </xdr:oneCellAnchor>
  <xdr:twoCellAnchor editAs="oneCell">
    <xdr:from>
      <xdr:col>2</xdr:col>
      <xdr:colOff>527277</xdr:colOff>
      <xdr:row>6</xdr:row>
      <xdr:rowOff>289152</xdr:rowOff>
    </xdr:from>
    <xdr:to>
      <xdr:col>2</xdr:col>
      <xdr:colOff>866550</xdr:colOff>
      <xdr:row>6</xdr:row>
      <xdr:rowOff>551281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4FC096FB-F6AF-433C-AAE4-AF55012FF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04420" y="4184197"/>
          <a:ext cx="339273" cy="262129"/>
        </a:xfrm>
        <a:prstGeom prst="rect">
          <a:avLst/>
        </a:prstGeom>
      </xdr:spPr>
    </xdr:pic>
    <xdr:clientData/>
  </xdr:twoCellAnchor>
  <xdr:twoCellAnchor editAs="oneCell">
    <xdr:from>
      <xdr:col>2</xdr:col>
      <xdr:colOff>561295</xdr:colOff>
      <xdr:row>10</xdr:row>
      <xdr:rowOff>918482</xdr:rowOff>
    </xdr:from>
    <xdr:to>
      <xdr:col>2</xdr:col>
      <xdr:colOff>900568</xdr:colOff>
      <xdr:row>10</xdr:row>
      <xdr:rowOff>1180611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4179564-33DD-4002-8B4B-0F8D0B150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38438" y="8215312"/>
          <a:ext cx="339273" cy="262129"/>
        </a:xfrm>
        <a:prstGeom prst="rect">
          <a:avLst/>
        </a:prstGeom>
      </xdr:spPr>
    </xdr:pic>
    <xdr:clientData/>
  </xdr:twoCellAnchor>
  <xdr:twoCellAnchor>
    <xdr:from>
      <xdr:col>3</xdr:col>
      <xdr:colOff>2298424</xdr:colOff>
      <xdr:row>0</xdr:row>
      <xdr:rowOff>20706</xdr:rowOff>
    </xdr:from>
    <xdr:to>
      <xdr:col>8</xdr:col>
      <xdr:colOff>51924</xdr:colOff>
      <xdr:row>2</xdr:row>
      <xdr:rowOff>54686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B898DF43-58B4-4BED-897A-DFA59D30F17A}"/>
            </a:ext>
          </a:extLst>
        </xdr:cNvPr>
        <xdr:cNvSpPr txBox="1"/>
      </xdr:nvSpPr>
      <xdr:spPr>
        <a:xfrm>
          <a:off x="5859946" y="20706"/>
          <a:ext cx="8872902" cy="1379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ct val="150000"/>
            </a:lnSpc>
          </a:pP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まんまる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Day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月曜日・水曜日・土曜日</a:t>
          </a:r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分～１１時３０分　１４時～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　  対象：どなたでも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pPr>
            <a:lnSpc>
              <a:spcPct val="150000"/>
            </a:lnSpc>
          </a:pPr>
          <a:r>
            <a:rPr kumimoji="1" lang="en-US" altLang="ja-JP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                 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ままと　子育て相談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AM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</a:p>
        <a:p>
          <a:pPr>
            <a:lnSpc>
              <a:spcPct val="150000"/>
            </a:lnSpc>
          </a:pP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まんまる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Kids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水曜日・金曜日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16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45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分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対象：子どもたち　★放課後の遊び場です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pPr>
            <a:lnSpc>
              <a:spcPct val="150000"/>
            </a:lnSpc>
          </a:pPr>
          <a:r>
            <a:rPr kumimoji="1" lang="en-US" altLang="ja-JP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                  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まんまるたいむ　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回火曜日　　　　　　　　　　　　　　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対象：学園の子どもたち</a:t>
          </a:r>
        </a:p>
      </xdr:txBody>
    </xdr:sp>
    <xdr:clientData/>
  </xdr:twoCellAnchor>
  <xdr:twoCellAnchor editAs="oneCell">
    <xdr:from>
      <xdr:col>3</xdr:col>
      <xdr:colOff>2298424</xdr:colOff>
      <xdr:row>1</xdr:row>
      <xdr:rowOff>159611</xdr:rowOff>
    </xdr:from>
    <xdr:to>
      <xdr:col>4</xdr:col>
      <xdr:colOff>365184</xdr:colOff>
      <xdr:row>1</xdr:row>
      <xdr:rowOff>441571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4443D5D4-F9C7-4D26-9F94-B1E4F65B2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60377" y="278674"/>
          <a:ext cx="1192151" cy="281960"/>
        </a:xfrm>
        <a:prstGeom prst="rect">
          <a:avLst/>
        </a:prstGeom>
      </xdr:spPr>
    </xdr:pic>
    <xdr:clientData/>
  </xdr:twoCellAnchor>
  <xdr:oneCellAnchor>
    <xdr:from>
      <xdr:col>3</xdr:col>
      <xdr:colOff>2877067</xdr:colOff>
      <xdr:row>1</xdr:row>
      <xdr:rowOff>440980</xdr:rowOff>
    </xdr:from>
    <xdr:ext cx="521613" cy="399221"/>
    <xdr:pic>
      <xdr:nvPicPr>
        <xdr:cNvPr id="28" name="図 27">
          <a:extLst>
            <a:ext uri="{FF2B5EF4-FFF2-40B4-BE49-F238E27FC236}">
              <a16:creationId xmlns:a16="http://schemas.microsoft.com/office/drawing/2014/main" id="{7DF18CE8-9455-4DA6-8A51-FA2EBA536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9020" y="560043"/>
          <a:ext cx="521613" cy="399221"/>
        </a:xfrm>
        <a:prstGeom prst="rect">
          <a:avLst/>
        </a:prstGeom>
      </xdr:spPr>
    </xdr:pic>
    <xdr:clientData/>
  </xdr:oneCellAnchor>
  <xdr:twoCellAnchor editAs="oneCell">
    <xdr:from>
      <xdr:col>3</xdr:col>
      <xdr:colOff>3030658</xdr:colOff>
      <xdr:row>1</xdr:row>
      <xdr:rowOff>897386</xdr:rowOff>
    </xdr:from>
    <xdr:to>
      <xdr:col>4</xdr:col>
      <xdr:colOff>240978</xdr:colOff>
      <xdr:row>1</xdr:row>
      <xdr:rowOff>1164958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559D7F55-A3D1-490A-952F-C34B542D0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92611" y="1016449"/>
          <a:ext cx="335711" cy="267572"/>
        </a:xfrm>
        <a:prstGeom prst="rect">
          <a:avLst/>
        </a:prstGeom>
      </xdr:spPr>
    </xdr:pic>
    <xdr:clientData/>
  </xdr:twoCellAnchor>
  <xdr:oneCellAnchor>
    <xdr:from>
      <xdr:col>3</xdr:col>
      <xdr:colOff>2936875</xdr:colOff>
      <xdr:row>0</xdr:row>
      <xdr:rowOff>109140</xdr:rowOff>
    </xdr:from>
    <xdr:ext cx="323503" cy="307578"/>
    <xdr:pic>
      <xdr:nvPicPr>
        <xdr:cNvPr id="3" name="図 2">
          <a:extLst>
            <a:ext uri="{FF2B5EF4-FFF2-40B4-BE49-F238E27FC236}">
              <a16:creationId xmlns:a16="http://schemas.microsoft.com/office/drawing/2014/main" id="{FEF97138-06A5-446D-9930-327F563C9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8828" y="109140"/>
          <a:ext cx="323503" cy="307578"/>
        </a:xfrm>
        <a:prstGeom prst="rect">
          <a:avLst/>
        </a:prstGeom>
      </xdr:spPr>
    </xdr:pic>
    <xdr:clientData/>
  </xdr:oneCellAnchor>
  <xdr:twoCellAnchor>
    <xdr:from>
      <xdr:col>6</xdr:col>
      <xdr:colOff>301624</xdr:colOff>
      <xdr:row>12</xdr:row>
      <xdr:rowOff>19844</xdr:rowOff>
    </xdr:from>
    <xdr:to>
      <xdr:col>7</xdr:col>
      <xdr:colOff>1333499</xdr:colOff>
      <xdr:row>12</xdr:row>
      <xdr:rowOff>1252934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032DFD4-65C5-6DE8-634E-F921C9EA600C}"/>
            </a:ext>
          </a:extLst>
        </xdr:cNvPr>
        <xdr:cNvSpPr txBox="1"/>
      </xdr:nvSpPr>
      <xdr:spPr>
        <a:xfrm>
          <a:off x="10626724" y="9659144"/>
          <a:ext cx="3756025" cy="1233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＜</a:t>
          </a:r>
          <a:r>
            <a:rPr kumimoji="1" lang="en-US" altLang="ja-JP" sz="2000">
              <a:solidFill>
                <a:srgbClr val="FF0000"/>
              </a:solidFill>
            </a:rPr>
            <a:t>3</a:t>
          </a:r>
          <a:r>
            <a:rPr kumimoji="1" lang="ja-JP" altLang="en-US" sz="2000">
              <a:solidFill>
                <a:srgbClr val="FF0000"/>
              </a:solidFill>
            </a:rPr>
            <a:t>月臨時休館のお知らせ＞</a:t>
          </a:r>
          <a:endParaRPr kumimoji="1" lang="en-US" altLang="ja-JP" sz="2000">
            <a:solidFill>
              <a:srgbClr val="FF0000"/>
            </a:solidFill>
          </a:endParaRPr>
        </a:p>
        <a:p>
          <a:r>
            <a:rPr kumimoji="1" lang="ja-JP" altLang="en-US" sz="2000"/>
            <a:t>　　</a:t>
          </a:r>
          <a:r>
            <a:rPr kumimoji="1" lang="en-US" altLang="ja-JP" sz="2000"/>
            <a:t>3</a:t>
          </a:r>
          <a:r>
            <a:rPr kumimoji="1" lang="ja-JP" altLang="en-US" sz="2000"/>
            <a:t>月</a:t>
          </a:r>
          <a:r>
            <a:rPr kumimoji="1" lang="en-US" altLang="ja-JP" sz="2000"/>
            <a:t>4</a:t>
          </a:r>
          <a:r>
            <a:rPr kumimoji="1" lang="ja-JP" altLang="en-US" sz="2000"/>
            <a:t>日（土）終日</a:t>
          </a:r>
          <a:endParaRPr kumimoji="1" lang="en-US" altLang="ja-JP" sz="2000"/>
        </a:p>
        <a:p>
          <a:r>
            <a:rPr kumimoji="1" lang="ja-JP" altLang="en-US" sz="2000"/>
            <a:t>　　</a:t>
          </a:r>
          <a:r>
            <a:rPr kumimoji="1" lang="en-US" altLang="ja-JP" sz="2000"/>
            <a:t>3</a:t>
          </a:r>
          <a:r>
            <a:rPr kumimoji="1" lang="ja-JP" altLang="en-US" sz="2000"/>
            <a:t>月</a:t>
          </a:r>
          <a:r>
            <a:rPr kumimoji="1" lang="en-US" altLang="ja-JP" sz="2000"/>
            <a:t>20</a:t>
          </a:r>
          <a:r>
            <a:rPr kumimoji="1" lang="ja-JP" altLang="en-US" sz="2000"/>
            <a:t>日（月）終日</a:t>
          </a:r>
        </a:p>
      </xdr:txBody>
    </xdr:sp>
    <xdr:clientData/>
  </xdr:twoCellAnchor>
  <xdr:oneCellAnchor>
    <xdr:from>
      <xdr:col>1</xdr:col>
      <xdr:colOff>133350</xdr:colOff>
      <xdr:row>5</xdr:row>
      <xdr:rowOff>57150</xdr:rowOff>
    </xdr:from>
    <xdr:ext cx="401717" cy="381942"/>
    <xdr:pic>
      <xdr:nvPicPr>
        <xdr:cNvPr id="17" name="図 16">
          <a:extLst>
            <a:ext uri="{FF2B5EF4-FFF2-40B4-BE49-F238E27FC236}">
              <a16:creationId xmlns:a16="http://schemas.microsoft.com/office/drawing/2014/main" id="{304A9264-80FE-415A-BA5C-FEC108C48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638550"/>
          <a:ext cx="401717" cy="38194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11</xdr:col>
      <xdr:colOff>29975</xdr:colOff>
      <xdr:row>2</xdr:row>
      <xdr:rowOff>33980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CECFCE2-F0BC-43FC-B3B0-FF37D3330737}"/>
            </a:ext>
          </a:extLst>
        </xdr:cNvPr>
        <xdr:cNvSpPr txBox="1"/>
      </xdr:nvSpPr>
      <xdr:spPr>
        <a:xfrm>
          <a:off x="3038475" y="0"/>
          <a:ext cx="8878700" cy="1367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ct val="150000"/>
            </a:lnSpc>
          </a:pP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まんまる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Day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月曜日・水曜日・土曜日</a:t>
          </a:r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分～１１時３０分　１４時～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　  対象：どなたでも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pPr>
            <a:lnSpc>
              <a:spcPct val="150000"/>
            </a:lnSpc>
          </a:pPr>
          <a:r>
            <a:rPr kumimoji="1" lang="en-US" altLang="ja-JP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                 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ままと　子育て相談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AM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</a:p>
        <a:p>
          <a:pPr>
            <a:lnSpc>
              <a:spcPct val="150000"/>
            </a:lnSpc>
          </a:pP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まんまる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Kids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水曜日・金曜日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16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45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分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対象：子どもたち　★放課後の遊び場です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pPr>
            <a:lnSpc>
              <a:spcPct val="150000"/>
            </a:lnSpc>
          </a:pPr>
          <a:r>
            <a:rPr kumimoji="1" lang="en-US" altLang="ja-JP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                    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まんまるたいむ　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回火曜日　　　　　　　　　　　　　　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対象：学園の子どもたち</a:t>
          </a:r>
        </a:p>
      </xdr:txBody>
    </xdr:sp>
    <xdr:clientData/>
  </xdr:twoCellAnchor>
  <xdr:twoCellAnchor editAs="oneCell">
    <xdr:from>
      <xdr:col>3</xdr:col>
      <xdr:colOff>9525</xdr:colOff>
      <xdr:row>1</xdr:row>
      <xdr:rowOff>151235</xdr:rowOff>
    </xdr:from>
    <xdr:to>
      <xdr:col>3</xdr:col>
      <xdr:colOff>1204496</xdr:colOff>
      <xdr:row>1</xdr:row>
      <xdr:rowOff>433195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6E03C99-4861-4893-9532-7D73A24EA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265535"/>
          <a:ext cx="1194971" cy="281960"/>
        </a:xfrm>
        <a:prstGeom prst="rect">
          <a:avLst/>
        </a:prstGeom>
      </xdr:spPr>
    </xdr:pic>
    <xdr:clientData/>
  </xdr:twoCellAnchor>
  <xdr:oneCellAnchor>
    <xdr:from>
      <xdr:col>3</xdr:col>
      <xdr:colOff>588168</xdr:colOff>
      <xdr:row>1</xdr:row>
      <xdr:rowOff>432604</xdr:rowOff>
    </xdr:from>
    <xdr:ext cx="521613" cy="399221"/>
    <xdr:pic>
      <xdr:nvPicPr>
        <xdr:cNvPr id="5" name="図 4">
          <a:extLst>
            <a:ext uri="{FF2B5EF4-FFF2-40B4-BE49-F238E27FC236}">
              <a16:creationId xmlns:a16="http://schemas.microsoft.com/office/drawing/2014/main" id="{AEA80B85-B3B4-4F51-97CD-D5992E541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7118" y="546904"/>
          <a:ext cx="521613" cy="399221"/>
        </a:xfrm>
        <a:prstGeom prst="rect">
          <a:avLst/>
        </a:prstGeom>
      </xdr:spPr>
    </xdr:pic>
    <xdr:clientData/>
  </xdr:oneCellAnchor>
  <xdr:twoCellAnchor editAs="oneCell">
    <xdr:from>
      <xdr:col>3</xdr:col>
      <xdr:colOff>741759</xdr:colOff>
      <xdr:row>1</xdr:row>
      <xdr:rowOff>889010</xdr:rowOff>
    </xdr:from>
    <xdr:to>
      <xdr:col>3</xdr:col>
      <xdr:colOff>1080290</xdr:colOff>
      <xdr:row>1</xdr:row>
      <xdr:rowOff>1156582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BA03F82-E8EE-4821-A5C4-10CAAFA4E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0709" y="1003310"/>
          <a:ext cx="338531" cy="267572"/>
        </a:xfrm>
        <a:prstGeom prst="rect">
          <a:avLst/>
        </a:prstGeom>
      </xdr:spPr>
    </xdr:pic>
    <xdr:clientData/>
  </xdr:twoCellAnchor>
  <xdr:oneCellAnchor>
    <xdr:from>
      <xdr:col>3</xdr:col>
      <xdr:colOff>647976</xdr:colOff>
      <xdr:row>0</xdr:row>
      <xdr:rowOff>104775</xdr:rowOff>
    </xdr:from>
    <xdr:ext cx="323503" cy="307578"/>
    <xdr:pic>
      <xdr:nvPicPr>
        <xdr:cNvPr id="7" name="図 6">
          <a:extLst>
            <a:ext uri="{FF2B5EF4-FFF2-40B4-BE49-F238E27FC236}">
              <a16:creationId xmlns:a16="http://schemas.microsoft.com/office/drawing/2014/main" id="{F7302179-D931-4971-8416-0B9C7610F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76926" y="104775"/>
          <a:ext cx="323503" cy="307578"/>
        </a:xfrm>
        <a:prstGeom prst="rect">
          <a:avLst/>
        </a:prstGeom>
      </xdr:spPr>
    </xdr:pic>
    <xdr:clientData/>
  </xdr:oneCellAnchor>
  <xdr:oneCellAnchor>
    <xdr:from>
      <xdr:col>3</xdr:col>
      <xdr:colOff>785813</xdr:colOff>
      <xdr:row>4</xdr:row>
      <xdr:rowOff>238125</xdr:rowOff>
    </xdr:from>
    <xdr:ext cx="323503" cy="307578"/>
    <xdr:pic>
      <xdr:nvPicPr>
        <xdr:cNvPr id="8" name="図 7">
          <a:extLst>
            <a:ext uri="{FF2B5EF4-FFF2-40B4-BE49-F238E27FC236}">
              <a16:creationId xmlns:a16="http://schemas.microsoft.com/office/drawing/2014/main" id="{8F02CCB8-C8B3-4EE1-B7CF-6C95130AE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52876" y="2190750"/>
          <a:ext cx="323503" cy="307578"/>
        </a:xfrm>
        <a:prstGeom prst="rect">
          <a:avLst/>
        </a:prstGeom>
      </xdr:spPr>
    </xdr:pic>
    <xdr:clientData/>
  </xdr:oneCellAnchor>
  <xdr:oneCellAnchor>
    <xdr:from>
      <xdr:col>3</xdr:col>
      <xdr:colOff>1369218</xdr:colOff>
      <xdr:row>4</xdr:row>
      <xdr:rowOff>166687</xdr:rowOff>
    </xdr:from>
    <xdr:ext cx="521613" cy="399221"/>
    <xdr:pic>
      <xdr:nvPicPr>
        <xdr:cNvPr id="9" name="図 8">
          <a:extLst>
            <a:ext uri="{FF2B5EF4-FFF2-40B4-BE49-F238E27FC236}">
              <a16:creationId xmlns:a16="http://schemas.microsoft.com/office/drawing/2014/main" id="{C7B30735-2397-4811-87ED-3C53D338B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6281" y="2119312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833438</xdr:colOff>
      <xdr:row>4</xdr:row>
      <xdr:rowOff>71438</xdr:rowOff>
    </xdr:from>
    <xdr:ext cx="521613" cy="399221"/>
    <xdr:pic>
      <xdr:nvPicPr>
        <xdr:cNvPr id="10" name="図 9">
          <a:extLst>
            <a:ext uri="{FF2B5EF4-FFF2-40B4-BE49-F238E27FC236}">
              <a16:creationId xmlns:a16="http://schemas.microsoft.com/office/drawing/2014/main" id="{82646F51-4829-435B-A40C-FC0F0CBD9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0844" y="2024063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869156</xdr:colOff>
      <xdr:row>6</xdr:row>
      <xdr:rowOff>321469</xdr:rowOff>
    </xdr:from>
    <xdr:ext cx="521613" cy="399221"/>
    <xdr:pic>
      <xdr:nvPicPr>
        <xdr:cNvPr id="11" name="図 10">
          <a:extLst>
            <a:ext uri="{FF2B5EF4-FFF2-40B4-BE49-F238E27FC236}">
              <a16:creationId xmlns:a16="http://schemas.microsoft.com/office/drawing/2014/main" id="{FB94D5F5-1757-4988-A3CC-B61DE59BB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86562" y="3286125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904875</xdr:colOff>
      <xdr:row>8</xdr:row>
      <xdr:rowOff>83344</xdr:rowOff>
    </xdr:from>
    <xdr:ext cx="521613" cy="399221"/>
    <xdr:pic>
      <xdr:nvPicPr>
        <xdr:cNvPr id="12" name="図 11">
          <a:extLst>
            <a:ext uri="{FF2B5EF4-FFF2-40B4-BE49-F238E27FC236}">
              <a16:creationId xmlns:a16="http://schemas.microsoft.com/office/drawing/2014/main" id="{F87EC489-C513-4DE7-9F8E-0CD34F4FD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2281" y="4714875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845344</xdr:colOff>
      <xdr:row>10</xdr:row>
      <xdr:rowOff>107155</xdr:rowOff>
    </xdr:from>
    <xdr:ext cx="521613" cy="399221"/>
    <xdr:pic>
      <xdr:nvPicPr>
        <xdr:cNvPr id="13" name="図 12">
          <a:extLst>
            <a:ext uri="{FF2B5EF4-FFF2-40B4-BE49-F238E27FC236}">
              <a16:creationId xmlns:a16="http://schemas.microsoft.com/office/drawing/2014/main" id="{88EC823D-1B4A-4D57-847C-BDB260981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3907" y="7227093"/>
          <a:ext cx="521613" cy="399221"/>
        </a:xfrm>
        <a:prstGeom prst="rect">
          <a:avLst/>
        </a:prstGeom>
      </xdr:spPr>
    </xdr:pic>
    <xdr:clientData/>
  </xdr:oneCellAnchor>
  <xdr:oneCellAnchor>
    <xdr:from>
      <xdr:col>5</xdr:col>
      <xdr:colOff>833437</xdr:colOff>
      <xdr:row>12</xdr:row>
      <xdr:rowOff>309562</xdr:rowOff>
    </xdr:from>
    <xdr:ext cx="521613" cy="399221"/>
    <xdr:pic>
      <xdr:nvPicPr>
        <xdr:cNvPr id="14" name="図 13">
          <a:extLst>
            <a:ext uri="{FF2B5EF4-FFF2-40B4-BE49-F238E27FC236}">
              <a16:creationId xmlns:a16="http://schemas.microsoft.com/office/drawing/2014/main" id="{14EE3057-D7F8-4E76-B233-C67F8C574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0" y="8893968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452437</xdr:colOff>
      <xdr:row>5</xdr:row>
      <xdr:rowOff>23812</xdr:rowOff>
    </xdr:from>
    <xdr:ext cx="521613" cy="399221"/>
    <xdr:pic>
      <xdr:nvPicPr>
        <xdr:cNvPr id="15" name="図 14">
          <a:extLst>
            <a:ext uri="{FF2B5EF4-FFF2-40B4-BE49-F238E27FC236}">
              <a16:creationId xmlns:a16="http://schemas.microsoft.com/office/drawing/2014/main" id="{A095E3BC-1ACA-4EAA-8B87-1BC0EEF1F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0" y="2905125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464344</xdr:colOff>
      <xdr:row>6</xdr:row>
      <xdr:rowOff>1345406</xdr:rowOff>
    </xdr:from>
    <xdr:ext cx="521613" cy="399221"/>
    <xdr:pic>
      <xdr:nvPicPr>
        <xdr:cNvPr id="16" name="図 15">
          <a:extLst>
            <a:ext uri="{FF2B5EF4-FFF2-40B4-BE49-F238E27FC236}">
              <a16:creationId xmlns:a16="http://schemas.microsoft.com/office/drawing/2014/main" id="{1704A3EB-0595-4277-A3BF-0E03054AE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1407" y="4536281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404812</xdr:colOff>
      <xdr:row>9</xdr:row>
      <xdr:rowOff>11907</xdr:rowOff>
    </xdr:from>
    <xdr:ext cx="521613" cy="399221"/>
    <xdr:pic>
      <xdr:nvPicPr>
        <xdr:cNvPr id="17" name="図 16">
          <a:extLst>
            <a:ext uri="{FF2B5EF4-FFF2-40B4-BE49-F238E27FC236}">
              <a16:creationId xmlns:a16="http://schemas.microsoft.com/office/drawing/2014/main" id="{9683B91E-1155-42C7-8E31-7268BC1B1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6822282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476250</xdr:colOff>
      <xdr:row>11</xdr:row>
      <xdr:rowOff>0</xdr:rowOff>
    </xdr:from>
    <xdr:ext cx="521613" cy="399221"/>
    <xdr:pic>
      <xdr:nvPicPr>
        <xdr:cNvPr id="18" name="図 17">
          <a:extLst>
            <a:ext uri="{FF2B5EF4-FFF2-40B4-BE49-F238E27FC236}">
              <a16:creationId xmlns:a16="http://schemas.microsoft.com/office/drawing/2014/main" id="{42BD0955-0874-44AD-BA3B-7D275CA1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3313" y="8274844"/>
          <a:ext cx="521613" cy="399221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5</xdr:row>
      <xdr:rowOff>0</xdr:rowOff>
    </xdr:from>
    <xdr:ext cx="323503" cy="307578"/>
    <xdr:pic>
      <xdr:nvPicPr>
        <xdr:cNvPr id="19" name="図 18">
          <a:extLst>
            <a:ext uri="{FF2B5EF4-FFF2-40B4-BE49-F238E27FC236}">
              <a16:creationId xmlns:a16="http://schemas.microsoft.com/office/drawing/2014/main" id="{4B3BC52D-495B-4A58-AEB1-393267FA1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36094" y="2655094"/>
          <a:ext cx="323503" cy="307578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7</xdr:row>
      <xdr:rowOff>0</xdr:rowOff>
    </xdr:from>
    <xdr:ext cx="323503" cy="307578"/>
    <xdr:pic>
      <xdr:nvPicPr>
        <xdr:cNvPr id="20" name="図 19">
          <a:extLst>
            <a:ext uri="{FF2B5EF4-FFF2-40B4-BE49-F238E27FC236}">
              <a16:creationId xmlns:a16="http://schemas.microsoft.com/office/drawing/2014/main" id="{4A65329A-5256-4B8B-BD85-641B73E8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36094" y="3667125"/>
          <a:ext cx="323503" cy="307578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9</xdr:row>
      <xdr:rowOff>0</xdr:rowOff>
    </xdr:from>
    <xdr:ext cx="323503" cy="307578"/>
    <xdr:pic>
      <xdr:nvPicPr>
        <xdr:cNvPr id="21" name="図 20">
          <a:extLst>
            <a:ext uri="{FF2B5EF4-FFF2-40B4-BE49-F238E27FC236}">
              <a16:creationId xmlns:a16="http://schemas.microsoft.com/office/drawing/2014/main" id="{97F90047-B2CA-4712-85F2-EADCA70C9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36094" y="4679156"/>
          <a:ext cx="323503" cy="307578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11</xdr:row>
      <xdr:rowOff>0</xdr:rowOff>
    </xdr:from>
    <xdr:ext cx="323503" cy="307578"/>
    <xdr:pic>
      <xdr:nvPicPr>
        <xdr:cNvPr id="22" name="図 21">
          <a:extLst>
            <a:ext uri="{FF2B5EF4-FFF2-40B4-BE49-F238E27FC236}">
              <a16:creationId xmlns:a16="http://schemas.microsoft.com/office/drawing/2014/main" id="{EBCDF238-21B6-439C-878C-A32E5A747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36094" y="5691188"/>
          <a:ext cx="323503" cy="307578"/>
        </a:xfrm>
        <a:prstGeom prst="rect">
          <a:avLst/>
        </a:prstGeom>
      </xdr:spPr>
    </xdr:pic>
    <xdr:clientData/>
  </xdr:oneCellAnchor>
  <xdr:oneCellAnchor>
    <xdr:from>
      <xdr:col>1</xdr:col>
      <xdr:colOff>916781</xdr:colOff>
      <xdr:row>6</xdr:row>
      <xdr:rowOff>464343</xdr:rowOff>
    </xdr:from>
    <xdr:ext cx="323503" cy="307578"/>
    <xdr:pic>
      <xdr:nvPicPr>
        <xdr:cNvPr id="23" name="図 22">
          <a:extLst>
            <a:ext uri="{FF2B5EF4-FFF2-40B4-BE49-F238E27FC236}">
              <a16:creationId xmlns:a16="http://schemas.microsoft.com/office/drawing/2014/main" id="{814B3486-E582-4D47-A5E2-0043D2B0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1562" y="3655218"/>
          <a:ext cx="323503" cy="307578"/>
        </a:xfrm>
        <a:prstGeom prst="rect">
          <a:avLst/>
        </a:prstGeom>
      </xdr:spPr>
    </xdr:pic>
    <xdr:clientData/>
  </xdr:oneCellAnchor>
  <xdr:oneCellAnchor>
    <xdr:from>
      <xdr:col>1</xdr:col>
      <xdr:colOff>952500</xdr:colOff>
      <xdr:row>8</xdr:row>
      <xdr:rowOff>71437</xdr:rowOff>
    </xdr:from>
    <xdr:ext cx="323503" cy="307578"/>
    <xdr:pic>
      <xdr:nvPicPr>
        <xdr:cNvPr id="24" name="図 23">
          <a:extLst>
            <a:ext uri="{FF2B5EF4-FFF2-40B4-BE49-F238E27FC236}">
              <a16:creationId xmlns:a16="http://schemas.microsoft.com/office/drawing/2014/main" id="{39D1E18B-1EA8-4E91-9A2F-AA5ECA8F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7281" y="4929187"/>
          <a:ext cx="323503" cy="307578"/>
        </a:xfrm>
        <a:prstGeom prst="rect">
          <a:avLst/>
        </a:prstGeom>
      </xdr:spPr>
    </xdr:pic>
    <xdr:clientData/>
  </xdr:oneCellAnchor>
  <xdr:oneCellAnchor>
    <xdr:from>
      <xdr:col>1</xdr:col>
      <xdr:colOff>964406</xdr:colOff>
      <xdr:row>11</xdr:row>
      <xdr:rowOff>261937</xdr:rowOff>
    </xdr:from>
    <xdr:ext cx="323503" cy="307578"/>
    <xdr:pic>
      <xdr:nvPicPr>
        <xdr:cNvPr id="26" name="図 25">
          <a:extLst>
            <a:ext uri="{FF2B5EF4-FFF2-40B4-BE49-F238E27FC236}">
              <a16:creationId xmlns:a16="http://schemas.microsoft.com/office/drawing/2014/main" id="{4EF8B01B-ABDB-42F3-9302-7250AE0E5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9187" y="8536781"/>
          <a:ext cx="323503" cy="307578"/>
        </a:xfrm>
        <a:prstGeom prst="rect">
          <a:avLst/>
        </a:prstGeom>
      </xdr:spPr>
    </xdr:pic>
    <xdr:clientData/>
  </xdr:oneCellAnchor>
  <xdr:oneCellAnchor>
    <xdr:from>
      <xdr:col>6</xdr:col>
      <xdr:colOff>976313</xdr:colOff>
      <xdr:row>6</xdr:row>
      <xdr:rowOff>345281</xdr:rowOff>
    </xdr:from>
    <xdr:ext cx="323503" cy="307578"/>
    <xdr:pic>
      <xdr:nvPicPr>
        <xdr:cNvPr id="27" name="図 26">
          <a:extLst>
            <a:ext uri="{FF2B5EF4-FFF2-40B4-BE49-F238E27FC236}">
              <a16:creationId xmlns:a16="http://schemas.microsoft.com/office/drawing/2014/main" id="{4ECED4F1-2461-4BA2-8850-996435A3F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41782" y="3536156"/>
          <a:ext cx="323503" cy="307578"/>
        </a:xfrm>
        <a:prstGeom prst="rect">
          <a:avLst/>
        </a:prstGeom>
      </xdr:spPr>
    </xdr:pic>
    <xdr:clientData/>
  </xdr:oneCellAnchor>
  <xdr:oneCellAnchor>
    <xdr:from>
      <xdr:col>6</xdr:col>
      <xdr:colOff>1000125</xdr:colOff>
      <xdr:row>8</xdr:row>
      <xdr:rowOff>178594</xdr:rowOff>
    </xdr:from>
    <xdr:ext cx="323503" cy="307578"/>
    <xdr:pic>
      <xdr:nvPicPr>
        <xdr:cNvPr id="28" name="図 27">
          <a:extLst>
            <a:ext uri="{FF2B5EF4-FFF2-40B4-BE49-F238E27FC236}">
              <a16:creationId xmlns:a16="http://schemas.microsoft.com/office/drawing/2014/main" id="{23A7E33B-D936-4444-B918-2CCEAB1FF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65594" y="5036344"/>
          <a:ext cx="323503" cy="307578"/>
        </a:xfrm>
        <a:prstGeom prst="rect">
          <a:avLst/>
        </a:prstGeom>
      </xdr:spPr>
    </xdr:pic>
    <xdr:clientData/>
  </xdr:oneCellAnchor>
  <xdr:oneCellAnchor>
    <xdr:from>
      <xdr:col>6</xdr:col>
      <xdr:colOff>1012031</xdr:colOff>
      <xdr:row>10</xdr:row>
      <xdr:rowOff>130969</xdr:rowOff>
    </xdr:from>
    <xdr:ext cx="323503" cy="307578"/>
    <xdr:pic>
      <xdr:nvPicPr>
        <xdr:cNvPr id="29" name="図 28">
          <a:extLst>
            <a:ext uri="{FF2B5EF4-FFF2-40B4-BE49-F238E27FC236}">
              <a16:creationId xmlns:a16="http://schemas.microsoft.com/office/drawing/2014/main" id="{4DD17E66-EF02-48F2-B294-7734E41EA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00" y="7250907"/>
          <a:ext cx="323503" cy="307578"/>
        </a:xfrm>
        <a:prstGeom prst="rect">
          <a:avLst/>
        </a:prstGeom>
      </xdr:spPr>
    </xdr:pic>
    <xdr:clientData/>
  </xdr:oneCellAnchor>
  <xdr:twoCellAnchor editAs="oneCell">
    <xdr:from>
      <xdr:col>3</xdr:col>
      <xdr:colOff>1238250</xdr:colOff>
      <xdr:row>7</xdr:row>
      <xdr:rowOff>35719</xdr:rowOff>
    </xdr:from>
    <xdr:to>
      <xdr:col>3</xdr:col>
      <xdr:colOff>2433221</xdr:colOff>
      <xdr:row>8</xdr:row>
      <xdr:rowOff>8117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83D394F5-9C7A-4F79-8773-B275E0CF0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5313" y="4583907"/>
          <a:ext cx="1194971" cy="281960"/>
        </a:xfrm>
        <a:prstGeom prst="rect">
          <a:avLst/>
        </a:prstGeom>
      </xdr:spPr>
    </xdr:pic>
    <xdr:clientData/>
  </xdr:twoCellAnchor>
  <xdr:twoCellAnchor editAs="oneCell">
    <xdr:from>
      <xdr:col>3</xdr:col>
      <xdr:colOff>1071562</xdr:colOff>
      <xdr:row>9</xdr:row>
      <xdr:rowOff>11907</xdr:rowOff>
    </xdr:from>
    <xdr:to>
      <xdr:col>3</xdr:col>
      <xdr:colOff>2266533</xdr:colOff>
      <xdr:row>9</xdr:row>
      <xdr:rowOff>293867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2FA9B188-7DA9-4868-B151-A251F5976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6822282"/>
          <a:ext cx="1194971" cy="281960"/>
        </a:xfrm>
        <a:prstGeom prst="rect">
          <a:avLst/>
        </a:prstGeom>
      </xdr:spPr>
    </xdr:pic>
    <xdr:clientData/>
  </xdr:twoCellAnchor>
  <xdr:twoCellAnchor editAs="oneCell">
    <xdr:from>
      <xdr:col>3</xdr:col>
      <xdr:colOff>1178719</xdr:colOff>
      <xdr:row>11</xdr:row>
      <xdr:rowOff>11906</xdr:rowOff>
    </xdr:from>
    <xdr:to>
      <xdr:col>3</xdr:col>
      <xdr:colOff>2373690</xdr:colOff>
      <xdr:row>11</xdr:row>
      <xdr:rowOff>293866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5C68F334-883F-4443-8FAE-F856424CF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5782" y="8286750"/>
          <a:ext cx="1194971" cy="281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1166041</xdr:colOff>
      <xdr:row>1</xdr:row>
      <xdr:rowOff>0</xdr:rowOff>
    </xdr:from>
    <xdr:to>
      <xdr:col>7</xdr:col>
      <xdr:colOff>1434284</xdr:colOff>
      <xdr:row>1</xdr:row>
      <xdr:rowOff>1143000</xdr:rowOff>
    </xdr:to>
    <xdr:pic>
      <xdr:nvPicPr>
        <xdr:cNvPr id="4" name="画像 3" descr="ヘッダー春&#10;&#10;Word のフォト コラージュ: 春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33266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1166041</xdr:colOff>
      <xdr:row>1</xdr:row>
      <xdr:rowOff>0</xdr:rowOff>
    </xdr:from>
    <xdr:to>
      <xdr:col>7</xdr:col>
      <xdr:colOff>1434284</xdr:colOff>
      <xdr:row>1</xdr:row>
      <xdr:rowOff>1143000</xdr:rowOff>
    </xdr:to>
    <xdr:pic>
      <xdr:nvPicPr>
        <xdr:cNvPr id="4" name="画像 3" descr="ヘッダー春&#10;&#10;Word のフォト コラージュ: 春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33266" y="114300"/>
          <a:ext cx="4583068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1145446</xdr:colOff>
      <xdr:row>1</xdr:row>
      <xdr:rowOff>0</xdr:rowOff>
    </xdr:from>
    <xdr:to>
      <xdr:col>7</xdr:col>
      <xdr:colOff>1435829</xdr:colOff>
      <xdr:row>1</xdr:row>
      <xdr:rowOff>1143000</xdr:rowOff>
    </xdr:to>
    <xdr:pic>
      <xdr:nvPicPr>
        <xdr:cNvPr id="3" name="画像 2" descr="ヘッダー夏&#10;&#10;Word のフォト コラージュ: 夏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12671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1145446</xdr:colOff>
      <xdr:row>1</xdr:row>
      <xdr:rowOff>0</xdr:rowOff>
    </xdr:from>
    <xdr:to>
      <xdr:col>7</xdr:col>
      <xdr:colOff>1435829</xdr:colOff>
      <xdr:row>1</xdr:row>
      <xdr:rowOff>1143000</xdr:rowOff>
    </xdr:to>
    <xdr:pic>
      <xdr:nvPicPr>
        <xdr:cNvPr id="4" name="画像 3" descr="ヘッダー夏&#10;&#10;Word のフォト コラージュ: 夏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12671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1145446</xdr:colOff>
      <xdr:row>1</xdr:row>
      <xdr:rowOff>0</xdr:rowOff>
    </xdr:from>
    <xdr:to>
      <xdr:col>7</xdr:col>
      <xdr:colOff>1435829</xdr:colOff>
      <xdr:row>1</xdr:row>
      <xdr:rowOff>1143000</xdr:rowOff>
    </xdr:to>
    <xdr:pic>
      <xdr:nvPicPr>
        <xdr:cNvPr id="4" name="画像 3" descr="ヘッダー夏&#10;&#10;Word のフォト コラージュ: 夏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612671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986219</xdr:colOff>
      <xdr:row>1</xdr:row>
      <xdr:rowOff>0</xdr:rowOff>
    </xdr:from>
    <xdr:to>
      <xdr:col>8</xdr:col>
      <xdr:colOff>4381</xdr:colOff>
      <xdr:row>1</xdr:row>
      <xdr:rowOff>1143000</xdr:rowOff>
    </xdr:to>
    <xdr:pic>
      <xdr:nvPicPr>
        <xdr:cNvPr id="3" name="画像 2" descr="ヘッダー秋&#10;&#10;Word のフォト コラージュ: 秋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453444" y="114300"/>
          <a:ext cx="4771262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A1:L16"/>
  <sheetViews>
    <sheetView showGridLines="0" topLeftCell="B7" zoomScale="84" zoomScaleNormal="100" workbookViewId="0">
      <selection activeCell="D15" sqref="D15:H15"/>
    </sheetView>
  </sheetViews>
  <sheetFormatPr defaultColWidth="8.88671875" defaultRowHeight="15.75" x14ac:dyDescent="0.25"/>
  <cols>
    <col min="1" max="1" width="1.77734375" style="29" customWidth="1"/>
    <col min="2" max="2" width="24.21875" style="29" customWidth="1"/>
    <col min="3" max="3" width="21.5546875" style="29" customWidth="1"/>
    <col min="4" max="4" width="31" style="29" customWidth="1"/>
    <col min="5" max="8" width="21.5546875" style="29" customWidth="1"/>
    <col min="9" max="9" width="1.77734375" style="29" customWidth="1"/>
    <col min="10" max="10" width="8.77734375" style="29" customWidth="1"/>
    <col min="11" max="12" width="12.44140625" style="29" customWidth="1"/>
    <col min="13" max="13" width="1.77734375" style="29" customWidth="1"/>
    <col min="14" max="16384" width="8.88671875" style="29"/>
  </cols>
  <sheetData>
    <row r="1" spans="1:12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  <c r="J1" s="1"/>
      <c r="K1" s="1"/>
      <c r="L1" s="1"/>
    </row>
    <row r="2" spans="1:12" ht="96" customHeight="1" thickBot="1" x14ac:dyDescent="0.3">
      <c r="A2" s="1"/>
      <c r="B2" s="124" t="str">
        <f>CalendarYear&amp;"年"&amp;"1月"</f>
        <v>2023年1月</v>
      </c>
      <c r="C2" s="124"/>
      <c r="D2" s="124"/>
      <c r="E2" s="2"/>
      <c r="F2" s="2"/>
      <c r="G2" s="2"/>
      <c r="H2" s="3"/>
      <c r="I2" s="1"/>
      <c r="J2" s="1"/>
      <c r="K2" s="1"/>
      <c r="L2" s="1"/>
    </row>
    <row r="3" spans="1:12" s="30" customFormat="1" ht="24" customHeight="1" thickTop="1" thickBot="1" x14ac:dyDescent="0.3">
      <c r="A3" s="4"/>
      <c r="B3" s="46" t="str">
        <f>週の始まり</f>
        <v>月曜日</v>
      </c>
      <c r="C3" s="46" t="str">
        <f t="shared" ref="C3:H3" si="0">TEXT(C4,"aaaa")</f>
        <v>火曜日</v>
      </c>
      <c r="D3" s="46" t="str">
        <f t="shared" si="0"/>
        <v>水曜日</v>
      </c>
      <c r="E3" s="46" t="str">
        <f t="shared" si="0"/>
        <v>木曜日</v>
      </c>
      <c r="F3" s="46" t="str">
        <f t="shared" si="0"/>
        <v>金曜日</v>
      </c>
      <c r="G3" s="46" t="str">
        <f t="shared" si="0"/>
        <v>土曜日</v>
      </c>
      <c r="H3" s="46" t="str">
        <f t="shared" si="0"/>
        <v>日曜日</v>
      </c>
      <c r="I3" s="4"/>
      <c r="J3" s="4"/>
      <c r="K3" s="127" t="s">
        <v>2</v>
      </c>
      <c r="L3" s="127"/>
    </row>
    <row r="4" spans="1:12" s="31" customFormat="1" ht="24" customHeight="1" thickTop="1" x14ac:dyDescent="0.25">
      <c r="A4" s="8"/>
      <c r="B4" s="48">
        <f t="array" ref="B4:H4">DaysAndWeeks+DATE(CalendarYear,1,1)-WEEKDAY(DATE(CalendarYear,1,1),(週の始まり="月曜日")+1)+1</f>
        <v>44921</v>
      </c>
      <c r="C4" s="48">
        <v>44922</v>
      </c>
      <c r="D4" s="48">
        <v>44923</v>
      </c>
      <c r="E4" s="48">
        <v>44924</v>
      </c>
      <c r="F4" s="48">
        <v>44925</v>
      </c>
      <c r="G4" s="48">
        <v>44926</v>
      </c>
      <c r="H4" s="48">
        <v>44927</v>
      </c>
      <c r="I4" s="8"/>
      <c r="J4" s="8"/>
      <c r="K4" s="9" t="s">
        <v>3</v>
      </c>
      <c r="L4" s="9" t="s">
        <v>4</v>
      </c>
    </row>
    <row r="5" spans="1:12" s="32" customFormat="1" ht="56.1" customHeight="1" thickBot="1" x14ac:dyDescent="0.5">
      <c r="A5" s="10"/>
      <c r="B5" s="47"/>
      <c r="C5" s="47"/>
      <c r="D5" s="47"/>
      <c r="E5" s="55" t="s">
        <v>6</v>
      </c>
      <c r="F5" s="47"/>
      <c r="G5" s="47"/>
      <c r="H5" s="47"/>
      <c r="I5" s="10"/>
      <c r="J5" s="10"/>
      <c r="K5" s="12">
        <v>2023</v>
      </c>
      <c r="L5" s="12" t="s">
        <v>5</v>
      </c>
    </row>
    <row r="6" spans="1:12" s="31" customFormat="1" ht="24" customHeight="1" thickTop="1" x14ac:dyDescent="0.25">
      <c r="A6" s="8"/>
      <c r="B6" s="50">
        <f t="array" ref="B6:H6">DaysAndWeeks+DATE(CalendarYear,1,1)-WEEKDAY(DATE(CalendarYear,1,1),(週の始まり="月曜日")+1)+8</f>
        <v>44928</v>
      </c>
      <c r="C6" s="50">
        <v>44929</v>
      </c>
      <c r="D6" s="50">
        <v>44930</v>
      </c>
      <c r="E6" s="50">
        <v>44931</v>
      </c>
      <c r="F6" s="57">
        <v>44932</v>
      </c>
      <c r="G6" s="50">
        <v>44933</v>
      </c>
      <c r="H6" s="50">
        <v>44934</v>
      </c>
      <c r="I6" s="8"/>
      <c r="J6" s="8"/>
      <c r="K6" s="8"/>
      <c r="L6" s="8"/>
    </row>
    <row r="7" spans="1:12" s="32" customFormat="1" ht="77.25" customHeight="1" thickBot="1" x14ac:dyDescent="0.3">
      <c r="A7" s="10"/>
      <c r="B7" s="49"/>
      <c r="C7" s="49"/>
      <c r="D7" s="49"/>
      <c r="E7" s="49"/>
      <c r="F7" s="49"/>
      <c r="G7" s="52" t="s">
        <v>7</v>
      </c>
      <c r="H7" s="49"/>
      <c r="I7" s="10"/>
      <c r="J7" s="10"/>
      <c r="K7" s="10"/>
      <c r="L7" s="10"/>
    </row>
    <row r="8" spans="1:12" s="31" customFormat="1" ht="24" customHeight="1" thickTop="1" x14ac:dyDescent="0.25">
      <c r="A8" s="8"/>
      <c r="B8" s="51">
        <f t="array" ref="B8:H8">DaysAndWeeks+DATE(CalendarYear,1,1)-WEEKDAY(DATE(CalendarYear,1,1),(週の始まり="月曜日")+1)+15</f>
        <v>44935</v>
      </c>
      <c r="C8" s="51">
        <v>44936</v>
      </c>
      <c r="D8" s="57">
        <v>44937</v>
      </c>
      <c r="E8" s="51">
        <v>44938</v>
      </c>
      <c r="F8" s="57">
        <v>44939</v>
      </c>
      <c r="G8" s="57">
        <v>44940</v>
      </c>
      <c r="H8" s="51">
        <v>44941</v>
      </c>
      <c r="I8" s="8"/>
      <c r="J8" s="8"/>
      <c r="K8" s="8"/>
      <c r="L8" s="8"/>
    </row>
    <row r="9" spans="1:12" s="32" customFormat="1" ht="77.25" customHeight="1" thickBot="1" x14ac:dyDescent="0.3">
      <c r="A9" s="10"/>
      <c r="B9" s="54" t="s">
        <v>10</v>
      </c>
      <c r="C9" s="47"/>
      <c r="D9" s="47"/>
      <c r="E9" s="47"/>
      <c r="F9" s="53"/>
      <c r="G9" s="47"/>
      <c r="H9" s="47"/>
      <c r="I9" s="10"/>
      <c r="J9" s="10"/>
      <c r="K9" s="10"/>
      <c r="L9" s="10"/>
    </row>
    <row r="10" spans="1:12" s="31" customFormat="1" ht="24" customHeight="1" thickTop="1" x14ac:dyDescent="0.25">
      <c r="A10" s="8"/>
      <c r="B10" s="57">
        <f t="array" ref="B10:H10">DaysAndWeeks+DATE(CalendarYear,1,1)-WEEKDAY(DATE(CalendarYear,1,1),(週の始まり="月曜日")+1)+22</f>
        <v>44942</v>
      </c>
      <c r="C10" s="50">
        <v>44943</v>
      </c>
      <c r="D10" s="57">
        <v>44944</v>
      </c>
      <c r="E10" s="50">
        <v>44945</v>
      </c>
      <c r="F10" s="57">
        <v>44946</v>
      </c>
      <c r="G10" s="57">
        <v>44947</v>
      </c>
      <c r="H10" s="50">
        <v>44948</v>
      </c>
      <c r="I10" s="8"/>
      <c r="J10" s="8"/>
      <c r="K10" s="8"/>
      <c r="L10" s="8"/>
    </row>
    <row r="11" spans="1:12" s="32" customFormat="1" ht="93" customHeight="1" thickBot="1" x14ac:dyDescent="0.5">
      <c r="A11" s="10"/>
      <c r="B11" s="56" t="s">
        <v>14</v>
      </c>
      <c r="C11" s="49"/>
      <c r="D11" s="53" t="s">
        <v>11</v>
      </c>
      <c r="E11" s="49"/>
      <c r="F11" s="53" t="s">
        <v>13</v>
      </c>
      <c r="G11" s="49"/>
      <c r="H11" s="53" t="s">
        <v>9</v>
      </c>
      <c r="I11" s="10"/>
      <c r="J11" s="10"/>
      <c r="K11" s="10"/>
      <c r="L11" s="10"/>
    </row>
    <row r="12" spans="1:12" s="31" customFormat="1" ht="24" customHeight="1" thickTop="1" x14ac:dyDescent="0.25">
      <c r="A12" s="8"/>
      <c r="B12" s="57">
        <f t="array" ref="B12:H12">DaysAndWeeks+DATE(CalendarYear,1,1)-WEEKDAY(DATE(CalendarYear,1,1),(週の始まり="月曜日")+1)+29</f>
        <v>44949</v>
      </c>
      <c r="C12" s="57">
        <v>44950</v>
      </c>
      <c r="D12" s="57">
        <v>44951</v>
      </c>
      <c r="E12" s="51">
        <v>44952</v>
      </c>
      <c r="F12" s="57">
        <v>44953</v>
      </c>
      <c r="G12" s="57">
        <v>44954</v>
      </c>
      <c r="H12" s="51">
        <v>44955</v>
      </c>
      <c r="I12" s="8"/>
      <c r="J12" s="8"/>
      <c r="K12" s="8"/>
      <c r="L12" s="8"/>
    </row>
    <row r="13" spans="1:12" s="32" customFormat="1" ht="103.5" customHeight="1" thickBot="1" x14ac:dyDescent="0.5">
      <c r="A13" s="10"/>
      <c r="B13" s="56" t="s">
        <v>8</v>
      </c>
      <c r="C13" s="47"/>
      <c r="D13" s="56" t="s">
        <v>12</v>
      </c>
      <c r="E13" s="47"/>
      <c r="F13" s="53" t="s">
        <v>15</v>
      </c>
      <c r="G13" s="47"/>
      <c r="H13" s="53" t="s">
        <v>9</v>
      </c>
      <c r="I13" s="10"/>
      <c r="J13" s="10"/>
      <c r="K13" s="10"/>
      <c r="L13" s="10"/>
    </row>
    <row r="14" spans="1:12" s="31" customFormat="1" ht="24" customHeight="1" thickTop="1" x14ac:dyDescent="0.25">
      <c r="A14" s="8"/>
      <c r="B14" s="57">
        <f t="array" ref="B14:C14">DaysAndWeeks+DATE(CalendarYear,1,1)-WEEKDAY(DATE(CalendarYear,1,1),(週の始まり="月曜日")+1)+36</f>
        <v>44956</v>
      </c>
      <c r="C14" s="50">
        <v>44957</v>
      </c>
      <c r="D14" s="125" t="s">
        <v>17</v>
      </c>
      <c r="E14" s="125"/>
      <c r="F14" s="125"/>
      <c r="G14" s="125"/>
      <c r="H14" s="125"/>
      <c r="I14" s="8"/>
      <c r="J14" s="8"/>
      <c r="K14" s="8"/>
      <c r="L14" s="8"/>
    </row>
    <row r="15" spans="1:12" s="32" customFormat="1" ht="77.25" customHeight="1" thickBot="1" x14ac:dyDescent="0.5">
      <c r="A15" s="10"/>
      <c r="B15" s="56" t="s">
        <v>14</v>
      </c>
      <c r="C15" s="49"/>
      <c r="D15" s="126" t="s">
        <v>16</v>
      </c>
      <c r="E15" s="126"/>
      <c r="F15" s="126"/>
      <c r="G15" s="126"/>
      <c r="H15" s="126"/>
      <c r="I15" s="10"/>
      <c r="J15" s="10"/>
      <c r="K15" s="10"/>
      <c r="L15" s="10"/>
    </row>
    <row r="16" spans="1:12" ht="16.5" thickTop="1" x14ac:dyDescent="0.25"/>
  </sheetData>
  <mergeCells count="4">
    <mergeCell ref="B2:D2"/>
    <mergeCell ref="D14:H14"/>
    <mergeCell ref="D15:H15"/>
    <mergeCell ref="K3:L3"/>
  </mergeCells>
  <phoneticPr fontId="1" type="noConversion"/>
  <conditionalFormatting sqref="E12 C14 H12">
    <cfRule type="expression" dxfId="23" priority="24">
      <formula>AND(DAY(C12)&gt;=1,DAY(C12)&lt;=15)</formula>
    </cfRule>
  </conditionalFormatting>
  <conditionalFormatting sqref="B4:G4">
    <cfRule type="expression" dxfId="22" priority="23">
      <formula>DAY(B4)&gt;8</formula>
    </cfRule>
  </conditionalFormatting>
  <dataValidations count="13">
    <dataValidation type="list" errorStyle="warning" allowBlank="1" showInputMessage="1" showErrorMessage="1" error="リストから曜日を選びます。[キャンセル] を選択し、Alt キーを押しながら下矢印キーを押して、ドロップダウン リストから曜日を選びます。" prompt="このセルで、週の最初の曜日を選択します。Alt + 下矢印キーを押してドロップダウン リストを開きます。下矢印キーで移動し、Enter キーを押して選択します。" sqref="L5" xr:uid="{00000000-0002-0000-0000-000000000000}">
      <formula1>"日曜日, 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各月は、個別のワークシート上にあります。" sqref="A1" xr:uid="{00000000-0002-0000-0000-000001000000}"/>
    <dataValidation allowBlank="1" showInputMessage="1" showErrorMessage="1" prompt="下のセルに年を入力します" sqref="K4" xr:uid="{00000000-0002-0000-0000-000002000000}"/>
    <dataValidation allowBlank="1" showInputMessage="1" showErrorMessage="1" prompt="下のセルで週の開始日を選択します" sqref="L4" xr:uid="{00000000-0002-0000-0000-000003000000}"/>
    <dataValidation allowBlank="1" showInputMessage="1" showErrorMessage="1" prompt="このセルに年を入力します" sqref="K5" xr:uid="{00000000-0002-0000-0000-000004000000}"/>
    <dataValidation allowBlank="1" showInputMessage="1" showErrorMessage="1" prompt="この行には、このカレンダーの曜日名が含まれます。このセルには、週の最初の曜日が含まれます。週の最初の曜日を変更するには、このワークシートのセル L5 に新しい曜日を入力します。" sqref="B3" xr:uid="{00000000-0002-0000-0000-000005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000-000006000000}"/>
    <dataValidation allowBlank="1" showInputMessage="1" showErrorMessage="1" prompt="このセルの年は、セル K5 に入力された年に基づいて自動的に更新されます。下のカレンダーには、前の月と次の月の日付が薄い色のフォントで表示されます。" sqref="B2:D2" xr:uid="{00000000-0002-0000-0000-000007000000}"/>
    <dataValidation allowBlank="1" showInputMessage="1" showErrorMessage="1" prompt="曜日は自動的に決定されます" sqref="C3:H3" xr:uid="{00000000-0002-0000-0000-000008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000-000009000000}"/>
    <dataValidation allowBlank="1" showInputMessage="1" prompt="このセルに毎月のメモを入力します" sqref="D15:H15" xr:uid="{00000000-0002-0000-0000-00000A000000}"/>
    <dataValidation allowBlank="1" showInputMessage="1" prompt="下のセルに毎月のメモを入力します" sqref="D14:H14" xr:uid="{00000000-0002-0000-0000-00000B000000}"/>
    <dataValidation allowBlank="1" showInputMessage="1" showErrorMessage="1" prompt="年を入力し、下のセルでカレンダーの最初の日を選択します。これらのカレンダー設定用のセルは印刷されません。" sqref="K3" xr:uid="{00000000-0002-0000-0000-00000C000000}"/>
  </dataValidations>
  <printOptions horizontalCentered="1"/>
  <pageMargins left="0.25" right="0.25" top="0.5" bottom="0.5" header="0.3" footer="0.3"/>
  <pageSetup paperSize="9" orientation="landscape" r:id="rId1"/>
  <headerFooter differentFirst="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44" t="str">
        <f>CalendarYear&amp;"年"&amp;"10月"</f>
        <v>2023年10月</v>
      </c>
      <c r="C2" s="144"/>
      <c r="D2" s="144"/>
      <c r="E2" s="2"/>
      <c r="F2" s="2"/>
      <c r="G2" s="2"/>
      <c r="H2" s="3"/>
      <c r="I2" s="1"/>
    </row>
    <row r="3" spans="1:9" s="30" customFormat="1" ht="24" customHeight="1" x14ac:dyDescent="0.25">
      <c r="A3" s="4"/>
      <c r="B3" s="24" t="str">
        <f>週の始まり</f>
        <v>月曜日</v>
      </c>
      <c r="C3" s="25" t="str">
        <f t="shared" ref="C3:H3" si="0">TEXT(C4,"aaaa")</f>
        <v>火曜日</v>
      </c>
      <c r="D3" s="25" t="str">
        <f t="shared" si="0"/>
        <v>水曜日</v>
      </c>
      <c r="E3" s="25" t="str">
        <f t="shared" si="0"/>
        <v>木曜日</v>
      </c>
      <c r="F3" s="25" t="str">
        <f t="shared" si="0"/>
        <v>金曜日</v>
      </c>
      <c r="G3" s="25" t="str">
        <f t="shared" si="0"/>
        <v>土曜日</v>
      </c>
      <c r="H3" s="26" t="str">
        <f t="shared" si="0"/>
        <v>日曜日</v>
      </c>
      <c r="I3" s="4"/>
    </row>
    <row r="4" spans="1:9" s="31" customFormat="1" ht="24" customHeight="1" x14ac:dyDescent="0.25">
      <c r="A4" s="8"/>
      <c r="B4" s="37">
        <f t="array" ref="B4:H4">DaysAndWeeks+DATE(CalendarYear,10,1)-WEEKDAY(DATE(CalendarYear,10,1),(週の始まり="月曜日")+1)+1</f>
        <v>45194</v>
      </c>
      <c r="C4" s="37">
        <v>45195</v>
      </c>
      <c r="D4" s="37">
        <v>45196</v>
      </c>
      <c r="E4" s="37">
        <v>45197</v>
      </c>
      <c r="F4" s="37">
        <v>45198</v>
      </c>
      <c r="G4" s="37">
        <v>45199</v>
      </c>
      <c r="H4" s="37">
        <v>45200</v>
      </c>
      <c r="I4" s="8"/>
    </row>
    <row r="5" spans="1:9" s="32" customFormat="1" ht="56.1" customHeight="1" x14ac:dyDescent="0.25">
      <c r="A5" s="10"/>
      <c r="B5" s="27"/>
      <c r="C5" s="27"/>
      <c r="D5" s="27"/>
      <c r="E5" s="27"/>
      <c r="F5" s="27"/>
      <c r="G5" s="27"/>
      <c r="H5" s="27"/>
      <c r="I5" s="10"/>
    </row>
    <row r="6" spans="1:9" s="31" customFormat="1" ht="24" customHeight="1" x14ac:dyDescent="0.25">
      <c r="A6" s="8"/>
      <c r="B6" s="38">
        <f t="array" ref="B6:H6">DaysAndWeeks+DATE(CalendarYear,10,1)-WEEKDAY(DATE(CalendarYear,10,1),(週の始まり="月曜日")+1)+8</f>
        <v>45201</v>
      </c>
      <c r="C6" s="38">
        <v>45202</v>
      </c>
      <c r="D6" s="38">
        <v>45203</v>
      </c>
      <c r="E6" s="38">
        <v>45204</v>
      </c>
      <c r="F6" s="38">
        <v>45205</v>
      </c>
      <c r="G6" s="38">
        <v>45206</v>
      </c>
      <c r="H6" s="38">
        <v>45207</v>
      </c>
      <c r="I6" s="8"/>
    </row>
    <row r="7" spans="1:9" s="32" customFormat="1" ht="56.1" customHeight="1" x14ac:dyDescent="0.25">
      <c r="A7" s="10"/>
      <c r="B7" s="28"/>
      <c r="C7" s="28"/>
      <c r="D7" s="28"/>
      <c r="E7" s="28"/>
      <c r="F7" s="28"/>
      <c r="G7" s="28"/>
      <c r="H7" s="28"/>
      <c r="I7" s="10"/>
    </row>
    <row r="8" spans="1:9" s="31" customFormat="1" ht="24" customHeight="1" x14ac:dyDescent="0.25">
      <c r="A8" s="8"/>
      <c r="B8" s="39">
        <f t="array" ref="B8:H8">DaysAndWeeks+DATE(CalendarYear,10,1)-WEEKDAY(DATE(CalendarYear,10,1),(週の始まり="月曜日")+1)+15</f>
        <v>45208</v>
      </c>
      <c r="C8" s="39">
        <v>45209</v>
      </c>
      <c r="D8" s="39">
        <v>45210</v>
      </c>
      <c r="E8" s="39">
        <v>45211</v>
      </c>
      <c r="F8" s="39">
        <v>45212</v>
      </c>
      <c r="G8" s="39">
        <v>45213</v>
      </c>
      <c r="H8" s="39">
        <v>45214</v>
      </c>
      <c r="I8" s="8"/>
    </row>
    <row r="9" spans="1:9" s="32" customFormat="1" ht="56.1" customHeight="1" x14ac:dyDescent="0.25">
      <c r="A9" s="10"/>
      <c r="B9" s="27"/>
      <c r="C9" s="27"/>
      <c r="D9" s="27"/>
      <c r="E9" s="27"/>
      <c r="F9" s="27"/>
      <c r="G9" s="27"/>
      <c r="H9" s="27"/>
      <c r="I9" s="10"/>
    </row>
    <row r="10" spans="1:9" s="31" customFormat="1" ht="24" customHeight="1" x14ac:dyDescent="0.25">
      <c r="A10" s="8"/>
      <c r="B10" s="38">
        <f t="array" ref="B10:H10">DaysAndWeeks+DATE(CalendarYear,10,1)-WEEKDAY(DATE(CalendarYear,10,1),(週の始まり="月曜日")+1)+22</f>
        <v>45215</v>
      </c>
      <c r="C10" s="38">
        <v>45216</v>
      </c>
      <c r="D10" s="38">
        <v>45217</v>
      </c>
      <c r="E10" s="38">
        <v>45218</v>
      </c>
      <c r="F10" s="38">
        <v>45219</v>
      </c>
      <c r="G10" s="38">
        <v>45220</v>
      </c>
      <c r="H10" s="38">
        <v>45221</v>
      </c>
      <c r="I10" s="8"/>
    </row>
    <row r="11" spans="1:9" s="32" customFormat="1" ht="56.1" customHeight="1" x14ac:dyDescent="0.25">
      <c r="A11" s="10"/>
      <c r="B11" s="28"/>
      <c r="C11" s="28"/>
      <c r="D11" s="28"/>
      <c r="E11" s="28"/>
      <c r="F11" s="28"/>
      <c r="G11" s="28"/>
      <c r="H11" s="28"/>
      <c r="I11" s="10"/>
    </row>
    <row r="12" spans="1:9" s="31" customFormat="1" ht="24" customHeight="1" x14ac:dyDescent="0.25">
      <c r="A12" s="8"/>
      <c r="B12" s="39">
        <f t="array" ref="B12:H12">DaysAndWeeks+DATE(CalendarYear,10,1)-WEEKDAY(DATE(CalendarYear,10,1),(週の始まり="月曜日")+1)+29</f>
        <v>45222</v>
      </c>
      <c r="C12" s="39">
        <v>45223</v>
      </c>
      <c r="D12" s="39">
        <v>45224</v>
      </c>
      <c r="E12" s="39">
        <v>45225</v>
      </c>
      <c r="F12" s="39">
        <v>45226</v>
      </c>
      <c r="G12" s="39">
        <v>45227</v>
      </c>
      <c r="H12" s="39">
        <v>45228</v>
      </c>
      <c r="I12" s="8"/>
    </row>
    <row r="13" spans="1:9" s="32" customFormat="1" ht="56.1" customHeight="1" x14ac:dyDescent="0.25">
      <c r="A13" s="10"/>
      <c r="B13" s="27"/>
      <c r="C13" s="27"/>
      <c r="D13" s="27"/>
      <c r="E13" s="27"/>
      <c r="F13" s="27"/>
      <c r="G13" s="27"/>
      <c r="H13" s="27"/>
      <c r="I13" s="10"/>
    </row>
    <row r="14" spans="1:9" s="31" customFormat="1" ht="24" customHeight="1" x14ac:dyDescent="0.25">
      <c r="A14" s="8"/>
      <c r="B14" s="38">
        <f t="array" ref="B14:C14">DaysAndWeeks+DATE(CalendarYear,10,1)-WEEKDAY(DATE(CalendarYear,10,1),(週の始まり="月曜日")+1)+36</f>
        <v>45229</v>
      </c>
      <c r="C14" s="38">
        <v>45230</v>
      </c>
      <c r="D14" s="145" t="s">
        <v>0</v>
      </c>
      <c r="E14" s="145"/>
      <c r="F14" s="145"/>
      <c r="G14" s="145"/>
      <c r="H14" s="146"/>
      <c r="I14" s="8"/>
    </row>
    <row r="15" spans="1:9" s="32" customFormat="1" ht="56.1" customHeight="1" x14ac:dyDescent="0.25">
      <c r="A15" s="10"/>
      <c r="B15" s="28"/>
      <c r="C15" s="28"/>
      <c r="D15" s="147"/>
      <c r="E15" s="147"/>
      <c r="F15" s="147"/>
      <c r="G15" s="147"/>
      <c r="H15" s="148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5" priority="2">
      <formula>AND(DAY(B12)&gt;=1,DAY(B12)&lt;=15)</formula>
    </cfRule>
  </conditionalFormatting>
  <conditionalFormatting sqref="B4:G4">
    <cfRule type="expression" dxfId="4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900-000000000000}"/>
    <dataValidation allowBlank="1" showInputMessage="1" showErrorMessage="1" prompt="10 月の月間カレンダー" sqref="A1" xr:uid="{00000000-0002-0000-09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9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900-000003000000}"/>
    <dataValidation allowBlank="1" showInputMessage="1" prompt="下のセルに毎月のメモを入力します" sqref="D14:H14" xr:uid="{00000000-0002-0000-0900-000004000000}"/>
    <dataValidation allowBlank="1" showInputMessage="1" prompt="このセルに毎月のメモを入力します" sqref="D15:H15" xr:uid="{00000000-0002-0000-09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9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9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44" t="str">
        <f>CalendarYear&amp;"年"&amp;"11月"</f>
        <v>2023年11月</v>
      </c>
      <c r="C2" s="144"/>
      <c r="D2" s="144"/>
      <c r="E2" s="2"/>
      <c r="F2" s="2"/>
      <c r="G2" s="2"/>
      <c r="H2" s="3"/>
      <c r="I2" s="1"/>
    </row>
    <row r="3" spans="1:9" s="30" customFormat="1" ht="24" customHeight="1" x14ac:dyDescent="0.25">
      <c r="A3" s="4"/>
      <c r="B3" s="24" t="str">
        <f>週の始まり</f>
        <v>月曜日</v>
      </c>
      <c r="C3" s="25" t="str">
        <f t="shared" ref="C3:H3" si="0">TEXT(C4,"aaaa")</f>
        <v>火曜日</v>
      </c>
      <c r="D3" s="25" t="str">
        <f t="shared" si="0"/>
        <v>水曜日</v>
      </c>
      <c r="E3" s="25" t="str">
        <f t="shared" si="0"/>
        <v>木曜日</v>
      </c>
      <c r="F3" s="25" t="str">
        <f t="shared" si="0"/>
        <v>金曜日</v>
      </c>
      <c r="G3" s="25" t="str">
        <f t="shared" si="0"/>
        <v>土曜日</v>
      </c>
      <c r="H3" s="26" t="str">
        <f t="shared" si="0"/>
        <v>日曜日</v>
      </c>
      <c r="I3" s="4"/>
    </row>
    <row r="4" spans="1:9" s="31" customFormat="1" ht="24" customHeight="1" x14ac:dyDescent="0.25">
      <c r="A4" s="8"/>
      <c r="B4" s="37">
        <f t="array" ref="B4:H4">DaysAndWeeks+DATE(CalendarYear,11,1)-WEEKDAY(DATE(CalendarYear,11,1),(週の始まり="月曜日")+1)+1</f>
        <v>45229</v>
      </c>
      <c r="C4" s="37">
        <v>45230</v>
      </c>
      <c r="D4" s="37">
        <v>45231</v>
      </c>
      <c r="E4" s="37">
        <v>45232</v>
      </c>
      <c r="F4" s="37">
        <v>45233</v>
      </c>
      <c r="G4" s="37">
        <v>45234</v>
      </c>
      <c r="H4" s="37">
        <v>45235</v>
      </c>
      <c r="I4" s="8"/>
    </row>
    <row r="5" spans="1:9" s="32" customFormat="1" ht="56.1" customHeight="1" x14ac:dyDescent="0.25">
      <c r="A5" s="10"/>
      <c r="B5" s="27"/>
      <c r="C5" s="27"/>
      <c r="D5" s="27"/>
      <c r="E5" s="27"/>
      <c r="F5" s="27"/>
      <c r="G5" s="27"/>
      <c r="H5" s="27"/>
      <c r="I5" s="10"/>
    </row>
    <row r="6" spans="1:9" s="31" customFormat="1" ht="24" customHeight="1" x14ac:dyDescent="0.25">
      <c r="A6" s="8"/>
      <c r="B6" s="38">
        <f t="array" ref="B6:H6">DaysAndWeeks+DATE(CalendarYear,11,1)-WEEKDAY(DATE(CalendarYear,11,1),(週の始まり="月曜日")+1)+8</f>
        <v>45236</v>
      </c>
      <c r="C6" s="38">
        <v>45237</v>
      </c>
      <c r="D6" s="38">
        <v>45238</v>
      </c>
      <c r="E6" s="38">
        <v>45239</v>
      </c>
      <c r="F6" s="38">
        <v>45240</v>
      </c>
      <c r="G6" s="38">
        <v>45241</v>
      </c>
      <c r="H6" s="38">
        <v>45242</v>
      </c>
      <c r="I6" s="8"/>
    </row>
    <row r="7" spans="1:9" s="32" customFormat="1" ht="56.1" customHeight="1" x14ac:dyDescent="0.25">
      <c r="A7" s="10"/>
      <c r="B7" s="28"/>
      <c r="C7" s="28"/>
      <c r="D7" s="28"/>
      <c r="E7" s="28"/>
      <c r="F7" s="28"/>
      <c r="G7" s="28"/>
      <c r="H7" s="28"/>
      <c r="I7" s="10"/>
    </row>
    <row r="8" spans="1:9" s="31" customFormat="1" ht="24" customHeight="1" x14ac:dyDescent="0.25">
      <c r="A8" s="8"/>
      <c r="B8" s="39">
        <f t="array" ref="B8:H8">DaysAndWeeks+DATE(CalendarYear,11,1)-WEEKDAY(DATE(CalendarYear,11,1),(週の始まり="月曜日")+1)+15</f>
        <v>45243</v>
      </c>
      <c r="C8" s="39">
        <v>45244</v>
      </c>
      <c r="D8" s="39">
        <v>45245</v>
      </c>
      <c r="E8" s="39">
        <v>45246</v>
      </c>
      <c r="F8" s="39">
        <v>45247</v>
      </c>
      <c r="G8" s="39">
        <v>45248</v>
      </c>
      <c r="H8" s="39">
        <v>45249</v>
      </c>
      <c r="I8" s="8"/>
    </row>
    <row r="9" spans="1:9" s="32" customFormat="1" ht="56.1" customHeight="1" x14ac:dyDescent="0.25">
      <c r="A9" s="10"/>
      <c r="B9" s="27"/>
      <c r="C9" s="27"/>
      <c r="D9" s="27"/>
      <c r="E9" s="27"/>
      <c r="F9" s="27"/>
      <c r="G9" s="27"/>
      <c r="H9" s="27"/>
      <c r="I9" s="10"/>
    </row>
    <row r="10" spans="1:9" s="31" customFormat="1" ht="24" customHeight="1" x14ac:dyDescent="0.25">
      <c r="A10" s="8"/>
      <c r="B10" s="38">
        <f t="array" ref="B10:H10">DaysAndWeeks+DATE(CalendarYear,11,1)-WEEKDAY(DATE(CalendarYear,11,1),(週の始まり="月曜日")+1)+22</f>
        <v>45250</v>
      </c>
      <c r="C10" s="38">
        <v>45251</v>
      </c>
      <c r="D10" s="38">
        <v>45252</v>
      </c>
      <c r="E10" s="38">
        <v>45253</v>
      </c>
      <c r="F10" s="38">
        <v>45254</v>
      </c>
      <c r="G10" s="38">
        <v>45255</v>
      </c>
      <c r="H10" s="38">
        <v>45256</v>
      </c>
      <c r="I10" s="8"/>
    </row>
    <row r="11" spans="1:9" s="32" customFormat="1" ht="56.1" customHeight="1" x14ac:dyDescent="0.25">
      <c r="A11" s="10"/>
      <c r="B11" s="28"/>
      <c r="C11" s="28"/>
      <c r="D11" s="28"/>
      <c r="E11" s="28"/>
      <c r="F11" s="28"/>
      <c r="G11" s="28"/>
      <c r="H11" s="28"/>
      <c r="I11" s="10"/>
    </row>
    <row r="12" spans="1:9" s="31" customFormat="1" ht="24" customHeight="1" x14ac:dyDescent="0.25">
      <c r="A12" s="8"/>
      <c r="B12" s="39">
        <f t="array" ref="B12:H12">DaysAndWeeks+DATE(CalendarYear,11,1)-WEEKDAY(DATE(CalendarYear,11,1),(週の始まり="月曜日")+1)+29</f>
        <v>45257</v>
      </c>
      <c r="C12" s="39">
        <v>45258</v>
      </c>
      <c r="D12" s="39">
        <v>45259</v>
      </c>
      <c r="E12" s="39">
        <v>45260</v>
      </c>
      <c r="F12" s="39">
        <v>45261</v>
      </c>
      <c r="G12" s="39">
        <v>45262</v>
      </c>
      <c r="H12" s="39">
        <v>45263</v>
      </c>
      <c r="I12" s="8"/>
    </row>
    <row r="13" spans="1:9" s="32" customFormat="1" ht="56.1" customHeight="1" x14ac:dyDescent="0.25">
      <c r="A13" s="10"/>
      <c r="B13" s="27"/>
      <c r="C13" s="27"/>
      <c r="D13" s="27"/>
      <c r="E13" s="27"/>
      <c r="F13" s="27"/>
      <c r="G13" s="27"/>
      <c r="H13" s="27"/>
      <c r="I13" s="10"/>
    </row>
    <row r="14" spans="1:9" s="31" customFormat="1" ht="24" customHeight="1" x14ac:dyDescent="0.25">
      <c r="A14" s="8"/>
      <c r="B14" s="38">
        <f t="array" ref="B14:C14">DaysAndWeeks+DATE(CalendarYear,11,1)-WEEKDAY(DATE(CalendarYear,11,1),(週の始まり="月曜日")+1)+36</f>
        <v>45264</v>
      </c>
      <c r="C14" s="38">
        <v>45265</v>
      </c>
      <c r="D14" s="145" t="s">
        <v>0</v>
      </c>
      <c r="E14" s="145"/>
      <c r="F14" s="145"/>
      <c r="G14" s="145"/>
      <c r="H14" s="146"/>
      <c r="I14" s="8"/>
    </row>
    <row r="15" spans="1:9" s="32" customFormat="1" ht="56.1" customHeight="1" x14ac:dyDescent="0.25">
      <c r="A15" s="10"/>
      <c r="B15" s="28"/>
      <c r="C15" s="28"/>
      <c r="D15" s="147"/>
      <c r="E15" s="147"/>
      <c r="F15" s="147"/>
      <c r="G15" s="147"/>
      <c r="H15" s="148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3" priority="2">
      <formula>AND(DAY(B12)&gt;=1,DAY(B12)&lt;=15)</formula>
    </cfRule>
  </conditionalFormatting>
  <conditionalFormatting sqref="B4:G4">
    <cfRule type="expression" dxfId="2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A00-000000000000}"/>
    <dataValidation allowBlank="1" showInputMessage="1" showErrorMessage="1" prompt="11 月の月間カレンダー" sqref="A1" xr:uid="{00000000-0002-0000-0A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A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A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A00-000004000000}"/>
    <dataValidation allowBlank="1" showInputMessage="1" prompt="このセルに毎月のメモを入力します" sqref="D15:H15" xr:uid="{00000000-0002-0000-0A00-000005000000}"/>
    <dataValidation allowBlank="1" showInputMessage="1" prompt="下のセルに毎月のメモを入力します" sqref="D14:H14" xr:uid="{00000000-0002-0000-0A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A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24" t="str">
        <f>CalendarYear&amp;"年"&amp;"12月"</f>
        <v>2023年12月</v>
      </c>
      <c r="C2" s="124"/>
      <c r="D2" s="124"/>
      <c r="E2" s="2"/>
      <c r="F2" s="2"/>
      <c r="G2" s="2"/>
      <c r="H2" s="3"/>
      <c r="I2" s="1"/>
    </row>
    <row r="3" spans="1:9" s="30" customFormat="1" ht="24" customHeight="1" x14ac:dyDescent="0.25">
      <c r="A3" s="4"/>
      <c r="B3" s="5" t="str">
        <f>週の始まり</f>
        <v>月曜日</v>
      </c>
      <c r="C3" s="6" t="str">
        <f t="shared" ref="C3:H3" si="0">TEXT(C4,"aaaa")</f>
        <v>火曜日</v>
      </c>
      <c r="D3" s="6" t="str">
        <f t="shared" si="0"/>
        <v>水曜日</v>
      </c>
      <c r="E3" s="6" t="str">
        <f t="shared" si="0"/>
        <v>木曜日</v>
      </c>
      <c r="F3" s="6" t="str">
        <f t="shared" si="0"/>
        <v>金曜日</v>
      </c>
      <c r="G3" s="6" t="str">
        <f t="shared" si="0"/>
        <v>土曜日</v>
      </c>
      <c r="H3" s="7" t="str">
        <f t="shared" si="0"/>
        <v>日曜日</v>
      </c>
      <c r="I3" s="4"/>
    </row>
    <row r="4" spans="1:9" s="31" customFormat="1" ht="24" customHeight="1" x14ac:dyDescent="0.25">
      <c r="A4" s="8"/>
      <c r="B4" s="33">
        <f t="array" ref="B4:H4">DaysAndWeeks+DATE(CalendarYear,12,1)-WEEKDAY(DATE(CalendarYear,12,1),(週の始まり="月曜日")+1)+1</f>
        <v>45257</v>
      </c>
      <c r="C4" s="33">
        <v>45258</v>
      </c>
      <c r="D4" s="33">
        <v>45259</v>
      </c>
      <c r="E4" s="33">
        <v>45260</v>
      </c>
      <c r="F4" s="33">
        <v>45261</v>
      </c>
      <c r="G4" s="33">
        <v>45262</v>
      </c>
      <c r="H4" s="34">
        <v>45263</v>
      </c>
      <c r="I4" s="8"/>
    </row>
    <row r="5" spans="1:9" s="32" customFormat="1" ht="56.1" customHeight="1" x14ac:dyDescent="0.25">
      <c r="A5" s="10"/>
      <c r="B5" s="11"/>
      <c r="C5" s="11"/>
      <c r="D5" s="11"/>
      <c r="E5" s="11"/>
      <c r="F5" s="11"/>
      <c r="G5" s="11"/>
      <c r="H5" s="11"/>
      <c r="I5" s="10"/>
    </row>
    <row r="6" spans="1:9" s="31" customFormat="1" ht="24" customHeight="1" x14ac:dyDescent="0.25">
      <c r="A6" s="8"/>
      <c r="B6" s="35">
        <f t="array" ref="B6:H6">DaysAndWeeks+DATE(CalendarYear,12,1)-WEEKDAY(DATE(CalendarYear,12,1),(週の始まり="月曜日")+1)+8</f>
        <v>45264</v>
      </c>
      <c r="C6" s="35">
        <v>45265</v>
      </c>
      <c r="D6" s="35">
        <v>45266</v>
      </c>
      <c r="E6" s="35">
        <v>45267</v>
      </c>
      <c r="F6" s="35">
        <v>45268</v>
      </c>
      <c r="G6" s="35">
        <v>45269</v>
      </c>
      <c r="H6" s="35">
        <v>45270</v>
      </c>
      <c r="I6" s="8"/>
    </row>
    <row r="7" spans="1:9" s="32" customFormat="1" ht="56.1" customHeight="1" x14ac:dyDescent="0.25">
      <c r="A7" s="10"/>
      <c r="B7" s="13"/>
      <c r="C7" s="13"/>
      <c r="D7" s="13"/>
      <c r="E7" s="13"/>
      <c r="F7" s="13"/>
      <c r="G7" s="13"/>
      <c r="H7" s="13"/>
      <c r="I7" s="10"/>
    </row>
    <row r="8" spans="1:9" s="31" customFormat="1" ht="24" customHeight="1" x14ac:dyDescent="0.25">
      <c r="A8" s="8"/>
      <c r="B8" s="36">
        <f t="array" ref="B8:H8">DaysAndWeeks+DATE(CalendarYear,12,1)-WEEKDAY(DATE(CalendarYear,12,1),(週の始まり="月曜日")+1)+15</f>
        <v>45271</v>
      </c>
      <c r="C8" s="36">
        <v>45272</v>
      </c>
      <c r="D8" s="36">
        <v>45273</v>
      </c>
      <c r="E8" s="36">
        <v>45274</v>
      </c>
      <c r="F8" s="36">
        <v>45275</v>
      </c>
      <c r="G8" s="36">
        <v>45276</v>
      </c>
      <c r="H8" s="36">
        <v>45277</v>
      </c>
      <c r="I8" s="8"/>
    </row>
    <row r="9" spans="1:9" s="32" customFormat="1" ht="56.1" customHeight="1" x14ac:dyDescent="0.25">
      <c r="A9" s="10"/>
      <c r="B9" s="11"/>
      <c r="C9" s="11"/>
      <c r="D9" s="11"/>
      <c r="E9" s="11"/>
      <c r="F9" s="11"/>
      <c r="G9" s="11"/>
      <c r="H9" s="11"/>
      <c r="I9" s="10"/>
    </row>
    <row r="10" spans="1:9" s="31" customFormat="1" ht="24" customHeight="1" x14ac:dyDescent="0.25">
      <c r="A10" s="8"/>
      <c r="B10" s="35">
        <f t="array" ref="B10:H10">DaysAndWeeks+DATE(CalendarYear,12,1)-WEEKDAY(DATE(CalendarYear,12,1),(週の始まり="月曜日")+1)+22</f>
        <v>45278</v>
      </c>
      <c r="C10" s="35">
        <v>45279</v>
      </c>
      <c r="D10" s="35">
        <v>45280</v>
      </c>
      <c r="E10" s="35">
        <v>45281</v>
      </c>
      <c r="F10" s="35">
        <v>45282</v>
      </c>
      <c r="G10" s="35">
        <v>45283</v>
      </c>
      <c r="H10" s="35">
        <v>45284</v>
      </c>
      <c r="I10" s="8"/>
    </row>
    <row r="11" spans="1:9" s="32" customFormat="1" ht="56.1" customHeight="1" x14ac:dyDescent="0.25">
      <c r="A11" s="10"/>
      <c r="B11" s="13"/>
      <c r="C11" s="13"/>
      <c r="D11" s="13"/>
      <c r="E11" s="13"/>
      <c r="F11" s="13"/>
      <c r="G11" s="13"/>
      <c r="H11" s="13"/>
      <c r="I11" s="10"/>
    </row>
    <row r="12" spans="1:9" s="31" customFormat="1" ht="24" customHeight="1" x14ac:dyDescent="0.25">
      <c r="A12" s="8"/>
      <c r="B12" s="36">
        <f t="array" ref="B12:H12">DaysAndWeeks+DATE(CalendarYear,12,1)-WEEKDAY(DATE(CalendarYear,12,1),(週の始まり="月曜日")+1)+29</f>
        <v>45285</v>
      </c>
      <c r="C12" s="36">
        <v>45286</v>
      </c>
      <c r="D12" s="36">
        <v>45287</v>
      </c>
      <c r="E12" s="36">
        <v>45288</v>
      </c>
      <c r="F12" s="36">
        <v>45289</v>
      </c>
      <c r="G12" s="36">
        <v>45290</v>
      </c>
      <c r="H12" s="36">
        <v>45291</v>
      </c>
      <c r="I12" s="8"/>
    </row>
    <row r="13" spans="1:9" s="32" customFormat="1" ht="56.1" customHeight="1" x14ac:dyDescent="0.25">
      <c r="A13" s="10"/>
      <c r="B13" s="11"/>
      <c r="C13" s="11"/>
      <c r="D13" s="11"/>
      <c r="E13" s="11"/>
      <c r="F13" s="11"/>
      <c r="G13" s="11"/>
      <c r="H13" s="11"/>
      <c r="I13" s="10"/>
    </row>
    <row r="14" spans="1:9" s="31" customFormat="1" ht="24" customHeight="1" x14ac:dyDescent="0.25">
      <c r="A14" s="8"/>
      <c r="B14" s="35">
        <f t="array" ref="B14:C14">DaysAndWeeks+DATE(CalendarYear,12,1)-WEEKDAY(DATE(CalendarYear,12,1),(週の始まり="月曜日")+1)+36</f>
        <v>45292</v>
      </c>
      <c r="C14" s="35">
        <v>45293</v>
      </c>
      <c r="D14" s="149" t="s">
        <v>0</v>
      </c>
      <c r="E14" s="149"/>
      <c r="F14" s="149"/>
      <c r="G14" s="149"/>
      <c r="H14" s="150"/>
      <c r="I14" s="8"/>
    </row>
    <row r="15" spans="1:9" s="32" customFormat="1" ht="56.1" customHeight="1" x14ac:dyDescent="0.25">
      <c r="A15" s="10"/>
      <c r="B15" s="13"/>
      <c r="C15" s="13"/>
      <c r="D15" s="151"/>
      <c r="E15" s="151"/>
      <c r="F15" s="151"/>
      <c r="G15" s="151"/>
      <c r="H15" s="152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1" priority="2">
      <formula>AND(DAY(B12)&gt;=1,DAY(B12)&lt;=15)</formula>
    </cfRule>
  </conditionalFormatting>
  <conditionalFormatting sqref="B4:G4">
    <cfRule type="expression" dxfId="0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B00-000000000000}"/>
    <dataValidation allowBlank="1" showInputMessage="1" showErrorMessage="1" prompt="12 月の月間カレンダー" sqref="A1" xr:uid="{00000000-0002-0000-0B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B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B00-000003000000}"/>
    <dataValidation allowBlank="1" showInputMessage="1" prompt="下のセルに毎月のメモを入力します" sqref="D14:H14" xr:uid="{00000000-0002-0000-0B00-000004000000}"/>
    <dataValidation allowBlank="1" showInputMessage="1" prompt="このセルに毎月のメモを入力します" sqref="D15:H15" xr:uid="{00000000-0002-0000-0B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B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B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A1:I16"/>
  <sheetViews>
    <sheetView showGridLines="0" topLeftCell="D5" zoomScale="95" zoomScaleNormal="100" workbookViewId="0">
      <selection activeCell="F9" sqref="F9"/>
    </sheetView>
  </sheetViews>
  <sheetFormatPr defaultColWidth="8.88671875" defaultRowHeight="15.75" x14ac:dyDescent="0.25"/>
  <cols>
    <col min="1" max="1" width="1.77734375" style="29" customWidth="1"/>
    <col min="2" max="2" width="23.6640625" style="29" customWidth="1"/>
    <col min="3" max="3" width="16.21875" style="29" customWidth="1"/>
    <col min="4" max="4" width="36.44140625" style="29" customWidth="1"/>
    <col min="5" max="5" width="17.21875" style="29" customWidth="1"/>
    <col min="6" max="6" width="24.77734375" style="29" customWidth="1"/>
    <col min="7" max="7" width="31.77734375" style="29" customWidth="1"/>
    <col min="8" max="8" width="19.3320312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thickBot="1" x14ac:dyDescent="0.3">
      <c r="A2" s="1"/>
      <c r="B2" s="124" t="str">
        <f>CalendarYear&amp;"年"&amp;"2月"</f>
        <v>2023年2月</v>
      </c>
      <c r="C2" s="124"/>
      <c r="D2" s="124"/>
      <c r="E2" s="2"/>
      <c r="F2" s="2"/>
      <c r="G2" s="2"/>
      <c r="H2" s="3"/>
      <c r="I2" s="1"/>
    </row>
    <row r="3" spans="1:9" s="30" customFormat="1" ht="24" customHeight="1" thickTop="1" thickBot="1" x14ac:dyDescent="0.3">
      <c r="A3" s="4"/>
      <c r="B3" s="58" t="str">
        <f>週の始まり</f>
        <v>月曜日</v>
      </c>
      <c r="C3" s="59" t="str">
        <f t="shared" ref="C3:H3" si="0">TEXT(C4,"aaaa")</f>
        <v>火曜日</v>
      </c>
      <c r="D3" s="59" t="str">
        <f t="shared" si="0"/>
        <v>水曜日</v>
      </c>
      <c r="E3" s="59" t="str">
        <f t="shared" si="0"/>
        <v>木曜日</v>
      </c>
      <c r="F3" s="59" t="str">
        <f t="shared" si="0"/>
        <v>金曜日</v>
      </c>
      <c r="G3" s="59" t="str">
        <f t="shared" si="0"/>
        <v>土曜日</v>
      </c>
      <c r="H3" s="60" t="str">
        <f t="shared" si="0"/>
        <v>日曜日</v>
      </c>
      <c r="I3" s="4"/>
    </row>
    <row r="4" spans="1:9" s="31" customFormat="1" ht="24" customHeight="1" x14ac:dyDescent="0.25">
      <c r="A4" s="8"/>
      <c r="B4" s="64">
        <f t="array" ref="B4:H4">DaysAndWeeks+DATE(CalendarYear,2,1)-WEEKDAY(DATE(CalendarYear,2,1),(週の始まり="月曜日")+1)+1</f>
        <v>44956</v>
      </c>
      <c r="C4" s="65">
        <v>44957</v>
      </c>
      <c r="D4" s="75">
        <v>44958</v>
      </c>
      <c r="E4" s="75">
        <v>44959</v>
      </c>
      <c r="F4" s="75">
        <v>44960</v>
      </c>
      <c r="G4" s="75">
        <v>44961</v>
      </c>
      <c r="H4" s="76">
        <v>44962</v>
      </c>
      <c r="I4" s="8"/>
    </row>
    <row r="5" spans="1:9" s="32" customFormat="1" ht="128.25" customHeight="1" thickBot="1" x14ac:dyDescent="0.5">
      <c r="A5" s="10"/>
      <c r="B5" s="61"/>
      <c r="C5" s="62"/>
      <c r="D5" s="62"/>
      <c r="E5" s="62"/>
      <c r="F5" s="62"/>
      <c r="G5" s="86" t="s">
        <v>26</v>
      </c>
      <c r="H5" s="85" t="s">
        <v>18</v>
      </c>
      <c r="I5" s="10"/>
    </row>
    <row r="6" spans="1:9" s="31" customFormat="1" ht="24" customHeight="1" x14ac:dyDescent="0.25">
      <c r="A6" s="8"/>
      <c r="B6" s="77">
        <f t="array" ref="B6:H6">DaysAndWeeks+DATE(CalendarYear,2,1)-WEEKDAY(DATE(CalendarYear,2,1),(週の始まり="月曜日")+1)+8</f>
        <v>44963</v>
      </c>
      <c r="C6" s="78">
        <v>44964</v>
      </c>
      <c r="D6" s="78">
        <v>44965</v>
      </c>
      <c r="E6" s="78">
        <v>44966</v>
      </c>
      <c r="F6" s="78">
        <v>44967</v>
      </c>
      <c r="G6" s="78">
        <v>44968</v>
      </c>
      <c r="H6" s="79">
        <v>44969</v>
      </c>
      <c r="I6" s="8"/>
    </row>
    <row r="7" spans="1:9" s="32" customFormat="1" ht="84.75" customHeight="1" thickBot="1" x14ac:dyDescent="0.3">
      <c r="A7" s="10"/>
      <c r="B7" s="66"/>
      <c r="C7" s="67"/>
      <c r="D7" s="53" t="s">
        <v>11</v>
      </c>
      <c r="E7" s="67"/>
      <c r="F7" s="67"/>
      <c r="G7" s="83" t="s">
        <v>19</v>
      </c>
      <c r="H7" s="68"/>
      <c r="I7" s="10"/>
    </row>
    <row r="8" spans="1:9" s="31" customFormat="1" ht="24" customHeight="1" x14ac:dyDescent="0.25">
      <c r="A8" s="8"/>
      <c r="B8" s="80">
        <f t="array" ref="B8:H8">DaysAndWeeks+DATE(CalendarYear,2,1)-WEEKDAY(DATE(CalendarYear,2,1),(週の始まり="月曜日")+1)+15</f>
        <v>44970</v>
      </c>
      <c r="C8" s="81">
        <v>44971</v>
      </c>
      <c r="D8" s="81">
        <v>44972</v>
      </c>
      <c r="E8" s="81">
        <v>44973</v>
      </c>
      <c r="F8" s="81">
        <v>44974</v>
      </c>
      <c r="G8" s="81">
        <v>44975</v>
      </c>
      <c r="H8" s="82">
        <v>44976</v>
      </c>
      <c r="I8" s="8"/>
    </row>
    <row r="9" spans="1:9" s="32" customFormat="1" ht="135.75" customHeight="1" thickBot="1" x14ac:dyDescent="0.5">
      <c r="A9" s="10"/>
      <c r="B9" s="53" t="s">
        <v>14</v>
      </c>
      <c r="C9" s="62"/>
      <c r="D9" s="87" t="s">
        <v>21</v>
      </c>
      <c r="E9" s="62"/>
      <c r="F9" s="84" t="s">
        <v>22</v>
      </c>
      <c r="G9" s="86" t="s">
        <v>24</v>
      </c>
      <c r="H9" s="85" t="s">
        <v>18</v>
      </c>
      <c r="I9" s="10"/>
    </row>
    <row r="10" spans="1:9" s="31" customFormat="1" ht="24" customHeight="1" thickTop="1" x14ac:dyDescent="0.25">
      <c r="A10" s="8"/>
      <c r="B10" s="77">
        <f t="array" ref="B10:H10">DaysAndWeeks+DATE(CalendarYear,2,1)-WEEKDAY(DATE(CalendarYear,2,1),(週の始まり="月曜日")+1)+22</f>
        <v>44977</v>
      </c>
      <c r="C10" s="78">
        <v>44978</v>
      </c>
      <c r="D10" s="78">
        <v>44979</v>
      </c>
      <c r="E10" s="78">
        <v>44980</v>
      </c>
      <c r="F10" s="78">
        <v>44981</v>
      </c>
      <c r="G10" s="78">
        <v>44982</v>
      </c>
      <c r="H10" s="79">
        <v>44983</v>
      </c>
      <c r="I10" s="8"/>
    </row>
    <row r="11" spans="1:9" s="32" customFormat="1" ht="158.25" customHeight="1" thickBot="1" x14ac:dyDescent="0.5">
      <c r="A11" s="10"/>
      <c r="B11" s="53" t="s">
        <v>23</v>
      </c>
      <c r="C11" s="67"/>
      <c r="D11" s="56" t="s">
        <v>25</v>
      </c>
      <c r="E11" s="67"/>
      <c r="F11" s="88" t="s">
        <v>27</v>
      </c>
      <c r="G11" s="83" t="s">
        <v>20</v>
      </c>
      <c r="H11" s="85" t="s">
        <v>18</v>
      </c>
      <c r="I11" s="10"/>
    </row>
    <row r="12" spans="1:9" s="31" customFormat="1" ht="24" customHeight="1" thickTop="1" x14ac:dyDescent="0.25">
      <c r="A12" s="8"/>
      <c r="B12" s="80">
        <f t="array" ref="B12:H12">DaysAndWeeks+DATE(CalendarYear,2,1)-WEEKDAY(DATE(CalendarYear,2,1),(週の始まり="月曜日")+1)+29</f>
        <v>44984</v>
      </c>
      <c r="C12" s="81">
        <v>44985</v>
      </c>
      <c r="D12" s="71">
        <v>44986</v>
      </c>
      <c r="E12" s="71">
        <v>44987</v>
      </c>
      <c r="F12" s="71">
        <v>44988</v>
      </c>
      <c r="G12" s="71">
        <v>44989</v>
      </c>
      <c r="H12" s="72">
        <v>44990</v>
      </c>
      <c r="I12" s="8"/>
    </row>
    <row r="13" spans="1:9" s="32" customFormat="1" ht="99" customHeight="1" thickBot="1" x14ac:dyDescent="0.3">
      <c r="A13" s="10"/>
      <c r="B13" s="53" t="s">
        <v>14</v>
      </c>
      <c r="C13" s="62"/>
      <c r="D13" s="62"/>
      <c r="E13" s="62"/>
      <c r="F13" s="62"/>
      <c r="G13" s="62"/>
      <c r="H13" s="63"/>
      <c r="I13" s="10"/>
    </row>
    <row r="14" spans="1:9" s="31" customFormat="1" ht="24" customHeight="1" thickTop="1" x14ac:dyDescent="0.25">
      <c r="A14" s="8"/>
      <c r="B14" s="69">
        <f t="array" ref="B14:C14">DaysAndWeeks+DATE(CalendarYear,2,1)-WEEKDAY(DATE(CalendarYear,2,1),(週の始まり="月曜日")+1)+36</f>
        <v>44991</v>
      </c>
      <c r="C14" s="70">
        <v>44992</v>
      </c>
      <c r="D14" s="128" t="s">
        <v>28</v>
      </c>
      <c r="E14" s="128"/>
      <c r="F14" s="128"/>
      <c r="G14" s="128"/>
      <c r="H14" s="129"/>
      <c r="I14" s="8"/>
    </row>
    <row r="15" spans="1:9" s="32" customFormat="1" ht="90.75" customHeight="1" thickBot="1" x14ac:dyDescent="0.3">
      <c r="A15" s="10"/>
      <c r="B15" s="73"/>
      <c r="C15" s="74"/>
      <c r="D15" s="126" t="s">
        <v>16</v>
      </c>
      <c r="E15" s="126"/>
      <c r="F15" s="126"/>
      <c r="G15" s="126"/>
      <c r="H15" s="126"/>
      <c r="I15" s="10"/>
    </row>
    <row r="16" spans="1:9" ht="16.5" thickTop="1" x14ac:dyDescent="0.25"/>
  </sheetData>
  <mergeCells count="3">
    <mergeCell ref="B2:D2"/>
    <mergeCell ref="D14:H14"/>
    <mergeCell ref="D15:H15"/>
  </mergeCells>
  <phoneticPr fontId="33"/>
  <conditionalFormatting sqref="B12:H12 B14:C14">
    <cfRule type="expression" dxfId="21" priority="2">
      <formula>AND(DAY(B12)&gt;=1,DAY(B12)&lt;=15)</formula>
    </cfRule>
  </conditionalFormatting>
  <conditionalFormatting sqref="B4:G4">
    <cfRule type="expression" dxfId="20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1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100-000001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100-000002000000}"/>
    <dataValidation allowBlank="1" showInputMessage="1" showErrorMessage="1" prompt="2 月の月間カレンダー" sqref="A1" xr:uid="{00000000-0002-0000-0100-000003000000}"/>
    <dataValidation allowBlank="1" showInputMessage="1" prompt="下のセルに毎月のメモを入力します" sqref="D14:H14" xr:uid="{00000000-0002-0000-0100-000004000000}"/>
    <dataValidation allowBlank="1" showInputMessage="1" prompt="このセルに毎月のメモを入力します" sqref="D15:H15" xr:uid="{28C9D924-7654-4082-91B9-1C9E107F48D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1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100-000007000000}"/>
  </dataValidations>
  <printOptions horizontalCentered="1"/>
  <pageMargins left="0.25" right="0.25" top="0.5" bottom="0.5" header="0.3" footer="0.3"/>
  <pageSetup paperSize="9" scale="54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A1:I16"/>
  <sheetViews>
    <sheetView showGridLines="0" tabSelected="1" topLeftCell="A7" zoomScale="80" zoomScaleNormal="40" workbookViewId="0">
      <selection activeCell="B14" sqref="B14"/>
    </sheetView>
  </sheetViews>
  <sheetFormatPr defaultColWidth="8.88671875" defaultRowHeight="15.75" x14ac:dyDescent="0.25"/>
  <cols>
    <col min="1" max="1" width="1.77734375" style="29" customWidth="1"/>
    <col min="2" max="2" width="24.33203125" style="29" customWidth="1"/>
    <col min="3" max="3" width="12.33203125" style="29" customWidth="1"/>
    <col min="4" max="4" width="32.77734375" style="29" customWidth="1"/>
    <col min="5" max="5" width="14.77734375" style="29" customWidth="1"/>
    <col min="6" max="6" width="24.44140625" style="29" customWidth="1"/>
    <col min="7" max="7" width="27.6640625" style="29" customWidth="1"/>
    <col min="8" max="8" width="19.3320312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thickBot="1" x14ac:dyDescent="0.3">
      <c r="A2" s="1"/>
      <c r="B2" s="130" t="str">
        <f>CalendarYear&amp;"年"&amp;"3月"</f>
        <v>2023年3月</v>
      </c>
      <c r="C2" s="130"/>
      <c r="D2" s="130"/>
      <c r="E2" s="2"/>
      <c r="F2" s="2"/>
      <c r="G2" s="2"/>
      <c r="H2" s="3"/>
      <c r="I2" s="1"/>
    </row>
    <row r="3" spans="1:9" s="30" customFormat="1" ht="24" customHeight="1" thickTop="1" thickBot="1" x14ac:dyDescent="0.3">
      <c r="A3" s="4"/>
      <c r="B3" s="89" t="str">
        <f>週の始まり</f>
        <v>月曜日</v>
      </c>
      <c r="C3" s="90" t="str">
        <f t="shared" ref="C3:H3" si="0">TEXT(C4,"aaaa")</f>
        <v>火曜日</v>
      </c>
      <c r="D3" s="90" t="str">
        <f t="shared" si="0"/>
        <v>水曜日</v>
      </c>
      <c r="E3" s="90" t="str">
        <f t="shared" si="0"/>
        <v>木曜日</v>
      </c>
      <c r="F3" s="90" t="str">
        <f t="shared" si="0"/>
        <v>金曜日</v>
      </c>
      <c r="G3" s="90" t="str">
        <f t="shared" si="0"/>
        <v>土曜日</v>
      </c>
      <c r="H3" s="91" t="str">
        <f t="shared" si="0"/>
        <v>日曜日</v>
      </c>
      <c r="I3" s="4"/>
    </row>
    <row r="4" spans="1:9" s="31" customFormat="1" ht="24" customHeight="1" x14ac:dyDescent="0.25">
      <c r="A4" s="8"/>
      <c r="B4" s="95">
        <f t="array" ref="B4:H4">DaysAndWeeks+DATE(CalendarYear,3,1)-WEEKDAY(DATE(CalendarYear,3,1),(週の始まり="月曜日")+1)+1</f>
        <v>44984</v>
      </c>
      <c r="C4" s="96">
        <v>44985</v>
      </c>
      <c r="D4" s="106">
        <v>44986</v>
      </c>
      <c r="E4" s="106">
        <v>44987</v>
      </c>
      <c r="F4" s="106">
        <v>44988</v>
      </c>
      <c r="G4" s="106">
        <v>44989</v>
      </c>
      <c r="H4" s="107">
        <v>44990</v>
      </c>
      <c r="I4" s="8"/>
    </row>
    <row r="5" spans="1:9" s="32" customFormat="1" ht="73.5" customHeight="1" thickBot="1" x14ac:dyDescent="0.3">
      <c r="A5" s="10"/>
      <c r="B5" s="92"/>
      <c r="C5" s="93"/>
      <c r="D5" s="93"/>
      <c r="E5" s="93"/>
      <c r="F5" s="93"/>
      <c r="G5" s="123" t="s">
        <v>19</v>
      </c>
      <c r="H5" s="121" t="s">
        <v>34</v>
      </c>
      <c r="I5" s="10"/>
    </row>
    <row r="6" spans="1:9" s="31" customFormat="1" ht="24" customHeight="1" x14ac:dyDescent="0.25">
      <c r="A6" s="8"/>
      <c r="B6" s="108">
        <f t="array" ref="B6:H6">DaysAndWeeks+DATE(CalendarYear,3,1)-WEEKDAY(DATE(CalendarYear,3,1),(週の始まり="月曜日")+1)+8</f>
        <v>44991</v>
      </c>
      <c r="C6" s="109">
        <v>44992</v>
      </c>
      <c r="D6" s="109">
        <v>44993</v>
      </c>
      <c r="E6" s="109">
        <v>44994</v>
      </c>
      <c r="F6" s="109">
        <v>44995</v>
      </c>
      <c r="G6" s="109">
        <v>44996</v>
      </c>
      <c r="H6" s="110">
        <v>44997</v>
      </c>
      <c r="I6" s="8"/>
    </row>
    <row r="7" spans="1:9" s="32" customFormat="1" ht="107.25" customHeight="1" thickBot="1" x14ac:dyDescent="0.3">
      <c r="A7" s="10"/>
      <c r="B7" s="97"/>
      <c r="C7" s="98"/>
      <c r="D7" s="117" t="s">
        <v>35</v>
      </c>
      <c r="E7" s="98"/>
      <c r="F7" s="98"/>
      <c r="G7" s="98"/>
      <c r="H7" s="99"/>
      <c r="I7" s="10"/>
    </row>
    <row r="8" spans="1:9" s="31" customFormat="1" ht="24" customHeight="1" x14ac:dyDescent="0.25">
      <c r="A8" s="8"/>
      <c r="B8" s="111">
        <f t="array" ref="B8:H8">DaysAndWeeks+DATE(CalendarYear,3,1)-WEEKDAY(DATE(CalendarYear,3,1),(週の始まり="月曜日")+1)+15</f>
        <v>44998</v>
      </c>
      <c r="C8" s="112">
        <v>44999</v>
      </c>
      <c r="D8" s="112">
        <v>45000</v>
      </c>
      <c r="E8" s="112">
        <v>45001</v>
      </c>
      <c r="F8" s="112">
        <v>45002</v>
      </c>
      <c r="G8" s="112">
        <v>45003</v>
      </c>
      <c r="H8" s="113">
        <v>45004</v>
      </c>
      <c r="I8" s="8"/>
    </row>
    <row r="9" spans="1:9" s="32" customFormat="1" ht="153.75" customHeight="1" thickBot="1" x14ac:dyDescent="0.5">
      <c r="A9" s="10"/>
      <c r="B9" s="118" t="s">
        <v>31</v>
      </c>
      <c r="C9" s="93"/>
      <c r="D9" s="116" t="s">
        <v>30</v>
      </c>
      <c r="E9" s="93"/>
      <c r="F9" s="115" t="s">
        <v>29</v>
      </c>
      <c r="G9" s="120" t="s">
        <v>33</v>
      </c>
      <c r="H9" s="122" t="s">
        <v>34</v>
      </c>
      <c r="I9" s="10"/>
    </row>
    <row r="10" spans="1:9" s="31" customFormat="1" ht="24" customHeight="1" x14ac:dyDescent="0.25">
      <c r="A10" s="8"/>
      <c r="B10" s="108">
        <f t="array" ref="B10:H10">DaysAndWeeks+DATE(CalendarYear,3,1)-WEEKDAY(DATE(CalendarYear,3,1),(週の始まり="月曜日")+1)+22</f>
        <v>45005</v>
      </c>
      <c r="C10" s="109">
        <v>45006</v>
      </c>
      <c r="D10" s="109">
        <v>45007</v>
      </c>
      <c r="E10" s="109">
        <v>45008</v>
      </c>
      <c r="F10" s="109">
        <v>45009</v>
      </c>
      <c r="G10" s="109">
        <v>45010</v>
      </c>
      <c r="H10" s="110">
        <v>45011</v>
      </c>
      <c r="I10" s="8"/>
    </row>
    <row r="11" spans="1:9" s="32" customFormat="1" ht="90.75" customHeight="1" thickBot="1" x14ac:dyDescent="0.5">
      <c r="A11" s="10"/>
      <c r="B11" s="119" t="s">
        <v>19</v>
      </c>
      <c r="C11" s="98"/>
      <c r="D11" s="117" t="s">
        <v>32</v>
      </c>
      <c r="E11" s="98"/>
      <c r="F11" s="114" t="s">
        <v>27</v>
      </c>
      <c r="G11" s="98"/>
      <c r="H11" s="99"/>
      <c r="I11" s="10"/>
    </row>
    <row r="12" spans="1:9" s="31" customFormat="1" ht="24" customHeight="1" x14ac:dyDescent="0.25">
      <c r="A12" s="8"/>
      <c r="B12" s="111">
        <f t="array" ref="B12:H12">DaysAndWeeks+DATE(CalendarYear,3,1)-WEEKDAY(DATE(CalendarYear,3,1),(週の始まり="月曜日")+1)+29</f>
        <v>45012</v>
      </c>
      <c r="C12" s="112">
        <v>45013</v>
      </c>
      <c r="D12" s="112">
        <v>45014</v>
      </c>
      <c r="E12" s="112">
        <v>45015</v>
      </c>
      <c r="F12" s="112">
        <v>45016</v>
      </c>
      <c r="G12" s="102">
        <v>45017</v>
      </c>
      <c r="H12" s="103">
        <v>45018</v>
      </c>
      <c r="I12" s="8"/>
    </row>
    <row r="13" spans="1:9" s="32" customFormat="1" ht="84.75" customHeight="1" thickBot="1" x14ac:dyDescent="0.3">
      <c r="A13" s="10"/>
      <c r="B13" s="118" t="s">
        <v>36</v>
      </c>
      <c r="C13" s="93"/>
      <c r="D13" s="117" t="s">
        <v>32</v>
      </c>
      <c r="E13" s="93"/>
      <c r="F13" s="93"/>
      <c r="G13" s="93"/>
      <c r="H13" s="94"/>
      <c r="I13" s="10"/>
    </row>
    <row r="14" spans="1:9" s="31" customFormat="1" ht="24" customHeight="1" x14ac:dyDescent="0.25">
      <c r="A14" s="8"/>
      <c r="B14" s="100">
        <f t="array" ref="B14:C14">DaysAndWeeks+DATE(CalendarYear,3,1)-WEEKDAY(DATE(CalendarYear,3,1),(週の始まり="月曜日")+1)+36</f>
        <v>45019</v>
      </c>
      <c r="C14" s="101">
        <v>45020</v>
      </c>
      <c r="D14" s="131" t="s">
        <v>0</v>
      </c>
      <c r="E14" s="131"/>
      <c r="F14" s="131"/>
      <c r="G14" s="131"/>
      <c r="H14" s="132"/>
      <c r="I14" s="8"/>
    </row>
    <row r="15" spans="1:9" s="32" customFormat="1" ht="56.1" customHeight="1" thickBot="1" x14ac:dyDescent="0.3">
      <c r="A15" s="10"/>
      <c r="B15" s="104"/>
      <c r="C15" s="105"/>
      <c r="D15" s="133"/>
      <c r="E15" s="133"/>
      <c r="F15" s="133"/>
      <c r="G15" s="133"/>
      <c r="H15" s="134"/>
      <c r="I15" s="10"/>
    </row>
    <row r="16" spans="1:9" ht="16.5" thickTop="1" x14ac:dyDescent="0.25"/>
  </sheetData>
  <mergeCells count="3">
    <mergeCell ref="B2:D2"/>
    <mergeCell ref="D14:H14"/>
    <mergeCell ref="D15:H15"/>
  </mergeCells>
  <phoneticPr fontId="33"/>
  <conditionalFormatting sqref="B12:H12 B14:C14">
    <cfRule type="expression" dxfId="19" priority="2">
      <formula>AND(DAY(B12)&gt;=1,DAY(B12)&lt;=15)</formula>
    </cfRule>
  </conditionalFormatting>
  <conditionalFormatting sqref="B4:G4">
    <cfRule type="expression" dxfId="18" priority="1">
      <formula>DAY(B4)&gt;8</formula>
    </cfRule>
  </conditionalFormatting>
  <dataValidations count="8">
    <dataValidation allowBlank="1" showInputMessage="1" showErrorMessage="1" prompt="3 月の月間カレンダー" sqref="A1" xr:uid="{00000000-0002-0000-02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200-000001000000}"/>
    <dataValidation allowBlank="1" showInputMessage="1" showErrorMessage="1" prompt="曜日は自動的に決定されます" sqref="C3:H3" xr:uid="{00000000-0002-0000-02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2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200-000004000000}"/>
    <dataValidation allowBlank="1" showInputMessage="1" prompt="このセルに毎月のメモを入力します" sqref="D15:H15" xr:uid="{00000000-0002-0000-0200-000005000000}"/>
    <dataValidation allowBlank="1" showInputMessage="1" prompt="下のセルに毎月のメモを入力します" sqref="D14:H14" xr:uid="{00000000-0002-0000-02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2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30" t="str">
        <f>CalendarYear&amp;"年"&amp;"4月"</f>
        <v>2023年4月</v>
      </c>
      <c r="C2" s="130"/>
      <c r="D2" s="130"/>
      <c r="E2" s="2"/>
      <c r="F2" s="2"/>
      <c r="G2" s="2"/>
      <c r="H2" s="3"/>
      <c r="I2" s="1"/>
    </row>
    <row r="3" spans="1:9" s="30" customFormat="1" ht="24" customHeight="1" x14ac:dyDescent="0.25">
      <c r="A3" s="4"/>
      <c r="B3" s="14" t="str">
        <f>週の始まり</f>
        <v>月曜日</v>
      </c>
      <c r="C3" s="15" t="str">
        <f t="shared" ref="C3:H3" si="0">TEXT(C4,"aaaa")</f>
        <v>火曜日</v>
      </c>
      <c r="D3" s="15" t="str">
        <f t="shared" si="0"/>
        <v>水曜日</v>
      </c>
      <c r="E3" s="15" t="str">
        <f t="shared" si="0"/>
        <v>木曜日</v>
      </c>
      <c r="F3" s="15" t="str">
        <f t="shared" si="0"/>
        <v>金曜日</v>
      </c>
      <c r="G3" s="15" t="str">
        <f t="shared" si="0"/>
        <v>土曜日</v>
      </c>
      <c r="H3" s="16" t="str">
        <f t="shared" si="0"/>
        <v>日曜日</v>
      </c>
      <c r="I3" s="4"/>
    </row>
    <row r="4" spans="1:9" s="31" customFormat="1" ht="24" customHeight="1" x14ac:dyDescent="0.25">
      <c r="A4" s="8"/>
      <c r="B4" s="43">
        <f t="array" ref="B4:H4">DaysAndWeeks+DATE(CalendarYear,4,1)-WEEKDAY(DATE(CalendarYear,4,1),(週の始まり="月曜日")+1)+1</f>
        <v>45012</v>
      </c>
      <c r="C4" s="43">
        <v>45013</v>
      </c>
      <c r="D4" s="43">
        <v>45014</v>
      </c>
      <c r="E4" s="43">
        <v>45015</v>
      </c>
      <c r="F4" s="43">
        <v>45016</v>
      </c>
      <c r="G4" s="43">
        <v>45017</v>
      </c>
      <c r="H4" s="43">
        <v>45018</v>
      </c>
      <c r="I4" s="8"/>
    </row>
    <row r="5" spans="1:9" s="32" customFormat="1" ht="56.1" customHeight="1" x14ac:dyDescent="0.25">
      <c r="A5" s="10"/>
      <c r="B5" s="17"/>
      <c r="C5" s="17"/>
      <c r="D5" s="17"/>
      <c r="E5" s="17"/>
      <c r="F5" s="17"/>
      <c r="G5" s="17"/>
      <c r="H5" s="17"/>
      <c r="I5" s="10"/>
    </row>
    <row r="6" spans="1:9" s="31" customFormat="1" ht="24" customHeight="1" x14ac:dyDescent="0.25">
      <c r="A6" s="8"/>
      <c r="B6" s="44">
        <f t="array" ref="B6:H6">DaysAndWeeks+DATE(CalendarYear,4,1)-WEEKDAY(DATE(CalendarYear,4,1),(週の始まり="月曜日")+1)+8</f>
        <v>45019</v>
      </c>
      <c r="C6" s="44">
        <v>45020</v>
      </c>
      <c r="D6" s="44">
        <v>45021</v>
      </c>
      <c r="E6" s="44">
        <v>45022</v>
      </c>
      <c r="F6" s="44">
        <v>45023</v>
      </c>
      <c r="G6" s="44">
        <v>45024</v>
      </c>
      <c r="H6" s="44">
        <v>45025</v>
      </c>
      <c r="I6" s="8"/>
    </row>
    <row r="7" spans="1:9" s="32" customFormat="1" ht="56.1" customHeight="1" x14ac:dyDescent="0.25">
      <c r="A7" s="10"/>
      <c r="B7" s="18"/>
      <c r="C7" s="18"/>
      <c r="D7" s="18"/>
      <c r="E7" s="18"/>
      <c r="F7" s="18"/>
      <c r="G7" s="18"/>
      <c r="H7" s="18"/>
      <c r="I7" s="10"/>
    </row>
    <row r="8" spans="1:9" s="31" customFormat="1" ht="24" customHeight="1" x14ac:dyDescent="0.25">
      <c r="A8" s="8"/>
      <c r="B8" s="45">
        <f t="array" ref="B8:H8">DaysAndWeeks+DATE(CalendarYear,4,1)-WEEKDAY(DATE(CalendarYear,4,1),(週の始まり="月曜日")+1)+15</f>
        <v>45026</v>
      </c>
      <c r="C8" s="45">
        <v>45027</v>
      </c>
      <c r="D8" s="45">
        <v>45028</v>
      </c>
      <c r="E8" s="45">
        <v>45029</v>
      </c>
      <c r="F8" s="45">
        <v>45030</v>
      </c>
      <c r="G8" s="45">
        <v>45031</v>
      </c>
      <c r="H8" s="45">
        <v>45032</v>
      </c>
      <c r="I8" s="8"/>
    </row>
    <row r="9" spans="1:9" s="32" customFormat="1" ht="56.1" customHeight="1" x14ac:dyDescent="0.25">
      <c r="A9" s="10"/>
      <c r="B9" s="17"/>
      <c r="C9" s="17"/>
      <c r="D9" s="17"/>
      <c r="E9" s="17"/>
      <c r="F9" s="17"/>
      <c r="G9" s="17"/>
      <c r="H9" s="17"/>
      <c r="I9" s="10"/>
    </row>
    <row r="10" spans="1:9" s="31" customFormat="1" ht="24" customHeight="1" x14ac:dyDescent="0.25">
      <c r="A10" s="8"/>
      <c r="B10" s="44">
        <f t="array" ref="B10:H10">DaysAndWeeks+DATE(CalendarYear,4,1)-WEEKDAY(DATE(CalendarYear,4,1),(週の始まり="月曜日")+1)+22</f>
        <v>45033</v>
      </c>
      <c r="C10" s="44">
        <v>45034</v>
      </c>
      <c r="D10" s="44">
        <v>45035</v>
      </c>
      <c r="E10" s="44">
        <v>45036</v>
      </c>
      <c r="F10" s="44">
        <v>45037</v>
      </c>
      <c r="G10" s="44">
        <v>45038</v>
      </c>
      <c r="H10" s="44">
        <v>45039</v>
      </c>
      <c r="I10" s="8"/>
    </row>
    <row r="11" spans="1:9" s="32" customFormat="1" ht="56.1" customHeight="1" x14ac:dyDescent="0.25">
      <c r="A11" s="10"/>
      <c r="B11" s="18"/>
      <c r="C11" s="18"/>
      <c r="D11" s="18"/>
      <c r="E11" s="18"/>
      <c r="F11" s="18"/>
      <c r="G11" s="18"/>
      <c r="H11" s="18"/>
      <c r="I11" s="10"/>
    </row>
    <row r="12" spans="1:9" s="31" customFormat="1" ht="24" customHeight="1" x14ac:dyDescent="0.25">
      <c r="A12" s="8"/>
      <c r="B12" s="45">
        <f t="array" ref="B12:H12">DaysAndWeeks+DATE(CalendarYear,4,1)-WEEKDAY(DATE(CalendarYear,4,1),(週の始まり="月曜日")+1)+29</f>
        <v>45040</v>
      </c>
      <c r="C12" s="45">
        <v>45041</v>
      </c>
      <c r="D12" s="45">
        <v>45042</v>
      </c>
      <c r="E12" s="45">
        <v>45043</v>
      </c>
      <c r="F12" s="45">
        <v>45044</v>
      </c>
      <c r="G12" s="45">
        <v>45045</v>
      </c>
      <c r="H12" s="45">
        <v>45046</v>
      </c>
      <c r="I12" s="8"/>
    </row>
    <row r="13" spans="1:9" s="32" customFormat="1" ht="56.1" customHeight="1" x14ac:dyDescent="0.25">
      <c r="A13" s="10"/>
      <c r="B13" s="17"/>
      <c r="C13" s="17"/>
      <c r="D13" s="17"/>
      <c r="E13" s="17"/>
      <c r="F13" s="17"/>
      <c r="G13" s="17"/>
      <c r="H13" s="17"/>
      <c r="I13" s="10"/>
    </row>
    <row r="14" spans="1:9" s="31" customFormat="1" ht="24" customHeight="1" x14ac:dyDescent="0.25">
      <c r="A14" s="8"/>
      <c r="B14" s="44">
        <f t="array" ref="B14:C14">DaysAndWeeks+DATE(CalendarYear,4,1)-WEEKDAY(DATE(CalendarYear,4,1),(週の始まり="月曜日")+1)+36</f>
        <v>45047</v>
      </c>
      <c r="C14" s="44">
        <v>45048</v>
      </c>
      <c r="D14" s="135" t="s">
        <v>0</v>
      </c>
      <c r="E14" s="135"/>
      <c r="F14" s="135"/>
      <c r="G14" s="135"/>
      <c r="H14" s="136"/>
      <c r="I14" s="8"/>
    </row>
    <row r="15" spans="1:9" s="32" customFormat="1" ht="56.1" customHeight="1" x14ac:dyDescent="0.25">
      <c r="A15" s="10"/>
      <c r="B15" s="18"/>
      <c r="C15" s="18"/>
      <c r="D15" s="137"/>
      <c r="E15" s="137"/>
      <c r="F15" s="137"/>
      <c r="G15" s="137"/>
      <c r="H15" s="138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17" priority="2">
      <formula>AND(DAY(B12)&gt;=1,DAY(B12)&lt;=15)</formula>
    </cfRule>
  </conditionalFormatting>
  <conditionalFormatting sqref="B4:G4">
    <cfRule type="expression" dxfId="16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3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300-000001000000}"/>
    <dataValidation allowBlank="1" showInputMessage="1" showErrorMessage="1" prompt="4 月の月間カレンダー" sqref="A1" xr:uid="{00000000-0002-0000-03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300-000003000000}"/>
    <dataValidation allowBlank="1" showInputMessage="1" prompt="下のセルに毎月のメモを入力します" sqref="D14:H14" xr:uid="{00000000-0002-0000-0300-000004000000}"/>
    <dataValidation allowBlank="1" showInputMessage="1" prompt="このセルに毎月のメモを入力します" sqref="D15:H15" xr:uid="{00000000-0002-0000-03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3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3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30" t="str">
        <f>CalendarYear&amp;"年"&amp;"5月"</f>
        <v>2023年5月</v>
      </c>
      <c r="C2" s="130"/>
      <c r="D2" s="130"/>
      <c r="E2" s="2"/>
      <c r="F2" s="2"/>
      <c r="G2" s="2"/>
      <c r="H2" s="3"/>
      <c r="I2" s="1"/>
    </row>
    <row r="3" spans="1:9" s="30" customFormat="1" ht="24" customHeight="1" x14ac:dyDescent="0.25">
      <c r="A3" s="4"/>
      <c r="B3" s="14" t="str">
        <f>週の始まり</f>
        <v>月曜日</v>
      </c>
      <c r="C3" s="15" t="str">
        <f t="shared" ref="C3:H3" si="0">TEXT(C4,"aaaa")</f>
        <v>火曜日</v>
      </c>
      <c r="D3" s="15" t="str">
        <f t="shared" si="0"/>
        <v>水曜日</v>
      </c>
      <c r="E3" s="15" t="str">
        <f t="shared" si="0"/>
        <v>木曜日</v>
      </c>
      <c r="F3" s="15" t="str">
        <f t="shared" si="0"/>
        <v>金曜日</v>
      </c>
      <c r="G3" s="15" t="str">
        <f t="shared" si="0"/>
        <v>土曜日</v>
      </c>
      <c r="H3" s="16" t="str">
        <f t="shared" si="0"/>
        <v>日曜日</v>
      </c>
      <c r="I3" s="4"/>
    </row>
    <row r="4" spans="1:9" s="31" customFormat="1" ht="24" customHeight="1" x14ac:dyDescent="0.25">
      <c r="A4" s="8"/>
      <c r="B4" s="43">
        <f t="array" ref="B4:H4">DaysAndWeeks+DATE(CalendarYear,5,1)-WEEKDAY(DATE(CalendarYear,5,1),(週の始まり="月曜日")+1)+1</f>
        <v>45047</v>
      </c>
      <c r="C4" s="43">
        <v>45048</v>
      </c>
      <c r="D4" s="43">
        <v>45049</v>
      </c>
      <c r="E4" s="43">
        <v>45050</v>
      </c>
      <c r="F4" s="43">
        <v>45051</v>
      </c>
      <c r="G4" s="43">
        <v>45052</v>
      </c>
      <c r="H4" s="43">
        <v>45053</v>
      </c>
      <c r="I4" s="8"/>
    </row>
    <row r="5" spans="1:9" s="32" customFormat="1" ht="56.1" customHeight="1" x14ac:dyDescent="0.25">
      <c r="A5" s="10"/>
      <c r="B5" s="17"/>
      <c r="C5" s="17"/>
      <c r="D5" s="17"/>
      <c r="E5" s="17"/>
      <c r="F5" s="17"/>
      <c r="G5" s="17"/>
      <c r="H5" s="17"/>
      <c r="I5" s="10"/>
    </row>
    <row r="6" spans="1:9" s="31" customFormat="1" ht="24" customHeight="1" x14ac:dyDescent="0.25">
      <c r="A6" s="8"/>
      <c r="B6" s="44">
        <f t="array" ref="B6:H6">DaysAndWeeks+DATE(CalendarYear,5,1)-WEEKDAY(DATE(CalendarYear,5,1),(週の始まり="月曜日")+1)+8</f>
        <v>45054</v>
      </c>
      <c r="C6" s="44">
        <v>45055</v>
      </c>
      <c r="D6" s="44">
        <v>45056</v>
      </c>
      <c r="E6" s="44">
        <v>45057</v>
      </c>
      <c r="F6" s="44">
        <v>45058</v>
      </c>
      <c r="G6" s="44">
        <v>45059</v>
      </c>
      <c r="H6" s="44">
        <v>45060</v>
      </c>
      <c r="I6" s="8"/>
    </row>
    <row r="7" spans="1:9" s="32" customFormat="1" ht="56.1" customHeight="1" x14ac:dyDescent="0.25">
      <c r="A7" s="10"/>
      <c r="B7" s="18"/>
      <c r="C7" s="18"/>
      <c r="D7" s="18"/>
      <c r="E7" s="18"/>
      <c r="F7" s="18"/>
      <c r="G7" s="18"/>
      <c r="H7" s="18"/>
      <c r="I7" s="10"/>
    </row>
    <row r="8" spans="1:9" s="31" customFormat="1" ht="24" customHeight="1" x14ac:dyDescent="0.25">
      <c r="A8" s="8"/>
      <c r="B8" s="45">
        <f t="array" ref="B8:H8">DaysAndWeeks+DATE(CalendarYear,5,1)-WEEKDAY(DATE(CalendarYear,5,1),(週の始まり="月曜日")+1)+15</f>
        <v>45061</v>
      </c>
      <c r="C8" s="45">
        <v>45062</v>
      </c>
      <c r="D8" s="45">
        <v>45063</v>
      </c>
      <c r="E8" s="45">
        <v>45064</v>
      </c>
      <c r="F8" s="45">
        <v>45065</v>
      </c>
      <c r="G8" s="45">
        <v>45066</v>
      </c>
      <c r="H8" s="45">
        <v>45067</v>
      </c>
      <c r="I8" s="8"/>
    </row>
    <row r="9" spans="1:9" s="32" customFormat="1" ht="56.1" customHeight="1" x14ac:dyDescent="0.25">
      <c r="A9" s="10"/>
      <c r="B9" s="17"/>
      <c r="C9" s="17"/>
      <c r="D9" s="17"/>
      <c r="E9" s="17"/>
      <c r="F9" s="17"/>
      <c r="G9" s="17"/>
      <c r="H9" s="17"/>
      <c r="I9" s="10"/>
    </row>
    <row r="10" spans="1:9" s="31" customFormat="1" ht="24" customHeight="1" x14ac:dyDescent="0.25">
      <c r="A10" s="8"/>
      <c r="B10" s="44">
        <f t="array" ref="B10:H10">DaysAndWeeks+DATE(CalendarYear,5,1)-WEEKDAY(DATE(CalendarYear,5,1),(週の始まり="月曜日")+1)+22</f>
        <v>45068</v>
      </c>
      <c r="C10" s="44">
        <v>45069</v>
      </c>
      <c r="D10" s="44">
        <v>45070</v>
      </c>
      <c r="E10" s="44">
        <v>45071</v>
      </c>
      <c r="F10" s="44">
        <v>45072</v>
      </c>
      <c r="G10" s="44">
        <v>45073</v>
      </c>
      <c r="H10" s="44">
        <v>45074</v>
      </c>
      <c r="I10" s="8"/>
    </row>
    <row r="11" spans="1:9" s="32" customFormat="1" ht="56.1" customHeight="1" x14ac:dyDescent="0.25">
      <c r="A11" s="10"/>
      <c r="B11" s="18"/>
      <c r="C11" s="18"/>
      <c r="D11" s="18"/>
      <c r="E11" s="18"/>
      <c r="F11" s="18"/>
      <c r="G11" s="18"/>
      <c r="H11" s="18"/>
      <c r="I11" s="10"/>
    </row>
    <row r="12" spans="1:9" s="31" customFormat="1" ht="24" customHeight="1" x14ac:dyDescent="0.25">
      <c r="A12" s="8"/>
      <c r="B12" s="45">
        <f t="array" ref="B12:H12">DaysAndWeeks+DATE(CalendarYear,5,1)-WEEKDAY(DATE(CalendarYear,5,1),(週の始まり="月曜日")+1)+29</f>
        <v>45075</v>
      </c>
      <c r="C12" s="45">
        <v>45076</v>
      </c>
      <c r="D12" s="45">
        <v>45077</v>
      </c>
      <c r="E12" s="45">
        <v>45078</v>
      </c>
      <c r="F12" s="45">
        <v>45079</v>
      </c>
      <c r="G12" s="45">
        <v>45080</v>
      </c>
      <c r="H12" s="45">
        <v>45081</v>
      </c>
      <c r="I12" s="8"/>
    </row>
    <row r="13" spans="1:9" s="32" customFormat="1" ht="56.1" customHeight="1" x14ac:dyDescent="0.25">
      <c r="A13" s="10"/>
      <c r="B13" s="17"/>
      <c r="C13" s="17"/>
      <c r="D13" s="17"/>
      <c r="E13" s="17"/>
      <c r="F13" s="17"/>
      <c r="G13" s="17"/>
      <c r="H13" s="17"/>
      <c r="I13" s="10"/>
    </row>
    <row r="14" spans="1:9" s="31" customFormat="1" ht="24" customHeight="1" x14ac:dyDescent="0.25">
      <c r="A14" s="8"/>
      <c r="B14" s="44">
        <f t="array" ref="B14:C14">DaysAndWeeks+DATE(CalendarYear,5,1)-WEEKDAY(DATE(CalendarYear,5,1),(週の始まり="月曜日")+1)+36</f>
        <v>45082</v>
      </c>
      <c r="C14" s="44">
        <v>45083</v>
      </c>
      <c r="D14" s="135" t="s">
        <v>0</v>
      </c>
      <c r="E14" s="135"/>
      <c r="F14" s="135"/>
      <c r="G14" s="135"/>
      <c r="H14" s="136"/>
      <c r="I14" s="8"/>
    </row>
    <row r="15" spans="1:9" s="32" customFormat="1" ht="56.1" customHeight="1" x14ac:dyDescent="0.25">
      <c r="A15" s="10"/>
      <c r="B15" s="18"/>
      <c r="C15" s="18"/>
      <c r="D15" s="137"/>
      <c r="E15" s="137"/>
      <c r="F15" s="137"/>
      <c r="G15" s="137"/>
      <c r="H15" s="138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15" priority="2">
      <formula>AND(DAY(B12)&gt;=1,DAY(B12)&lt;=15)</formula>
    </cfRule>
  </conditionalFormatting>
  <conditionalFormatting sqref="B4:G4">
    <cfRule type="expression" dxfId="14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4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400-000001000000}"/>
    <dataValidation allowBlank="1" showInputMessage="1" showErrorMessage="1" prompt="5 月の月間カレンダー" sqref="A1" xr:uid="{00000000-0002-0000-04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4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400-000004000000}"/>
    <dataValidation allowBlank="1" showInputMessage="1" prompt="このセルに毎月のメモを入力します" sqref="D15:H15" xr:uid="{00000000-0002-0000-0400-000005000000}"/>
    <dataValidation allowBlank="1" showInputMessage="1" prompt="下のセルに毎月のメモを入力します" sqref="D14:H14" xr:uid="{00000000-0002-0000-04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4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A1:I15"/>
  <sheetViews>
    <sheetView showGridLines="0" zoomScaleNormal="10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39" t="str">
        <f>CalendarYear&amp;"年"&amp;"6月"</f>
        <v>2023年6月</v>
      </c>
      <c r="C2" s="139"/>
      <c r="D2" s="139"/>
      <c r="E2" s="2"/>
      <c r="F2" s="2"/>
      <c r="G2" s="2"/>
      <c r="H2" s="3"/>
      <c r="I2" s="1"/>
    </row>
    <row r="3" spans="1:9" s="30" customFormat="1" ht="24" customHeight="1" x14ac:dyDescent="0.25">
      <c r="A3" s="4"/>
      <c r="B3" s="19" t="str">
        <f>週の始まり</f>
        <v>月曜日</v>
      </c>
      <c r="C3" s="20" t="str">
        <f t="shared" ref="C3:H3" si="0">TEXT(C4,"aaaa")</f>
        <v>火曜日</v>
      </c>
      <c r="D3" s="20" t="str">
        <f t="shared" si="0"/>
        <v>水曜日</v>
      </c>
      <c r="E3" s="20" t="str">
        <f t="shared" si="0"/>
        <v>木曜日</v>
      </c>
      <c r="F3" s="20" t="str">
        <f t="shared" si="0"/>
        <v>金曜日</v>
      </c>
      <c r="G3" s="20" t="str">
        <f t="shared" si="0"/>
        <v>土曜日</v>
      </c>
      <c r="H3" s="21" t="str">
        <f t="shared" si="0"/>
        <v>日曜日</v>
      </c>
      <c r="I3" s="4"/>
    </row>
    <row r="4" spans="1:9" s="31" customFormat="1" ht="24" customHeight="1" x14ac:dyDescent="0.25">
      <c r="A4" s="8"/>
      <c r="B4" s="40">
        <f t="array" ref="B4:H4">DaysAndWeeks+DATE(CalendarYear,6,1)-WEEKDAY(DATE(CalendarYear,6,1),(週の始まり="月曜日")+1)+1</f>
        <v>45075</v>
      </c>
      <c r="C4" s="40">
        <v>45076</v>
      </c>
      <c r="D4" s="40">
        <v>45077</v>
      </c>
      <c r="E4" s="40">
        <v>45078</v>
      </c>
      <c r="F4" s="40">
        <v>45079</v>
      </c>
      <c r="G4" s="40">
        <v>45080</v>
      </c>
      <c r="H4" s="40">
        <v>45081</v>
      </c>
      <c r="I4" s="8"/>
    </row>
    <row r="5" spans="1:9" s="32" customFormat="1" ht="56.1" customHeight="1" x14ac:dyDescent="0.25">
      <c r="A5" s="10"/>
      <c r="B5" s="22"/>
      <c r="C5" s="22"/>
      <c r="D5" s="22"/>
      <c r="E5" s="22"/>
      <c r="F5" s="22"/>
      <c r="G5" s="22"/>
      <c r="H5" s="22"/>
      <c r="I5" s="10"/>
    </row>
    <row r="6" spans="1:9" s="31" customFormat="1" ht="24" customHeight="1" x14ac:dyDescent="0.25">
      <c r="A6" s="8"/>
      <c r="B6" s="41">
        <f t="array" ref="B6:H6">DaysAndWeeks+DATE(CalendarYear,6,1)-WEEKDAY(DATE(CalendarYear,6,1),(週の始まり="月曜日")+1)+8</f>
        <v>45082</v>
      </c>
      <c r="C6" s="41">
        <v>45083</v>
      </c>
      <c r="D6" s="41">
        <v>45084</v>
      </c>
      <c r="E6" s="41">
        <v>45085</v>
      </c>
      <c r="F6" s="41">
        <v>45086</v>
      </c>
      <c r="G6" s="41">
        <v>45087</v>
      </c>
      <c r="H6" s="41">
        <v>45088</v>
      </c>
      <c r="I6" s="8"/>
    </row>
    <row r="7" spans="1:9" s="32" customFormat="1" ht="56.1" customHeight="1" x14ac:dyDescent="0.25">
      <c r="A7" s="10"/>
      <c r="B7" s="23"/>
      <c r="C7" s="23"/>
      <c r="D7" s="23"/>
      <c r="E7" s="23"/>
      <c r="F7" s="23"/>
      <c r="G7" s="23"/>
      <c r="H7" s="23"/>
      <c r="I7" s="10"/>
    </row>
    <row r="8" spans="1:9" s="31" customFormat="1" ht="24" customHeight="1" x14ac:dyDescent="0.25">
      <c r="A8" s="8"/>
      <c r="B8" s="42">
        <f t="array" ref="B8:H8">DaysAndWeeks+DATE(CalendarYear,6,1)-WEEKDAY(DATE(CalendarYear,6,1),(週の始まり="月曜日")+1)+15</f>
        <v>45089</v>
      </c>
      <c r="C8" s="42">
        <v>45090</v>
      </c>
      <c r="D8" s="42">
        <v>45091</v>
      </c>
      <c r="E8" s="42">
        <v>45092</v>
      </c>
      <c r="F8" s="42">
        <v>45093</v>
      </c>
      <c r="G8" s="42">
        <v>45094</v>
      </c>
      <c r="H8" s="42">
        <v>45095</v>
      </c>
      <c r="I8" s="8"/>
    </row>
    <row r="9" spans="1:9" s="32" customFormat="1" ht="56.1" customHeight="1" x14ac:dyDescent="0.25">
      <c r="A9" s="10"/>
      <c r="B9" s="22"/>
      <c r="C9" s="22"/>
      <c r="D9" s="22"/>
      <c r="E9" s="22"/>
      <c r="F9" s="22"/>
      <c r="G9" s="22"/>
      <c r="H9" s="22"/>
      <c r="I9" s="10"/>
    </row>
    <row r="10" spans="1:9" s="31" customFormat="1" ht="24" customHeight="1" x14ac:dyDescent="0.25">
      <c r="A10" s="8"/>
      <c r="B10" s="41">
        <f t="array" ref="B10:H10">DaysAndWeeks+DATE(CalendarYear,6,1)-WEEKDAY(DATE(CalendarYear,6,1),(週の始まり="月曜日")+1)+22</f>
        <v>45096</v>
      </c>
      <c r="C10" s="41">
        <v>45097</v>
      </c>
      <c r="D10" s="41">
        <v>45098</v>
      </c>
      <c r="E10" s="41">
        <v>45099</v>
      </c>
      <c r="F10" s="41">
        <v>45100</v>
      </c>
      <c r="G10" s="41">
        <v>45101</v>
      </c>
      <c r="H10" s="41">
        <v>45102</v>
      </c>
      <c r="I10" s="8"/>
    </row>
    <row r="11" spans="1:9" s="32" customFormat="1" ht="56.1" customHeight="1" x14ac:dyDescent="0.25">
      <c r="A11" s="10"/>
      <c r="B11" s="23"/>
      <c r="C11" s="23"/>
      <c r="D11" s="23"/>
      <c r="E11" s="23"/>
      <c r="F11" s="23"/>
      <c r="G11" s="23"/>
      <c r="H11" s="23"/>
      <c r="I11" s="10"/>
    </row>
    <row r="12" spans="1:9" s="31" customFormat="1" ht="24" customHeight="1" x14ac:dyDescent="0.25">
      <c r="A12" s="8"/>
      <c r="B12" s="42">
        <f t="array" ref="B12:H12">DaysAndWeeks+DATE(CalendarYear,6,1)-WEEKDAY(DATE(CalendarYear,6,1),(週の始まり="月曜日")+1)+29</f>
        <v>45103</v>
      </c>
      <c r="C12" s="42">
        <v>45104</v>
      </c>
      <c r="D12" s="42">
        <v>45105</v>
      </c>
      <c r="E12" s="42">
        <v>45106</v>
      </c>
      <c r="F12" s="42">
        <v>45107</v>
      </c>
      <c r="G12" s="42">
        <v>45108</v>
      </c>
      <c r="H12" s="42">
        <v>45109</v>
      </c>
      <c r="I12" s="8"/>
    </row>
    <row r="13" spans="1:9" s="32" customFormat="1" ht="56.1" customHeight="1" x14ac:dyDescent="0.25">
      <c r="A13" s="10"/>
      <c r="B13" s="22"/>
      <c r="C13" s="22"/>
      <c r="D13" s="22"/>
      <c r="E13" s="22"/>
      <c r="F13" s="22"/>
      <c r="G13" s="22"/>
      <c r="H13" s="22"/>
      <c r="I13" s="10"/>
    </row>
    <row r="14" spans="1:9" s="31" customFormat="1" ht="24" customHeight="1" x14ac:dyDescent="0.25">
      <c r="A14" s="8"/>
      <c r="B14" s="41">
        <f t="array" ref="B14:C14">DaysAndWeeks+DATE(CalendarYear,6,1)-WEEKDAY(DATE(CalendarYear,6,1),(週の始まり="月曜日")+1)+36</f>
        <v>45110</v>
      </c>
      <c r="C14" s="41">
        <v>45111</v>
      </c>
      <c r="D14" s="140" t="s">
        <v>0</v>
      </c>
      <c r="E14" s="140"/>
      <c r="F14" s="140"/>
      <c r="G14" s="140"/>
      <c r="H14" s="141"/>
      <c r="I14" s="8"/>
    </row>
    <row r="15" spans="1:9" s="32" customFormat="1" ht="56.1" customHeight="1" x14ac:dyDescent="0.25">
      <c r="A15" s="10"/>
      <c r="B15" s="23"/>
      <c r="C15" s="23"/>
      <c r="D15" s="142"/>
      <c r="E15" s="142"/>
      <c r="F15" s="142"/>
      <c r="G15" s="142"/>
      <c r="H15" s="143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13" priority="2">
      <formula>AND(DAY(B12)&gt;=1,DAY(B12)&lt;=15)</formula>
    </cfRule>
  </conditionalFormatting>
  <conditionalFormatting sqref="B4:G4">
    <cfRule type="expression" dxfId="12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500-000000000000}"/>
    <dataValidation allowBlank="1" showInputMessage="1" showErrorMessage="1" prompt="6 月の月間カレンダー" sqref="A1" xr:uid="{00000000-0002-0000-05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5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500-000003000000}"/>
    <dataValidation allowBlank="1" showInputMessage="1" prompt="下のセルに毎月のメモを入力します" sqref="D14:H14" xr:uid="{00000000-0002-0000-0500-000004000000}"/>
    <dataValidation allowBlank="1" showInputMessage="1" prompt="このセルに毎月のメモを入力します" sqref="D15:H15" xr:uid="{00000000-0002-0000-05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5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5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I15"/>
  <sheetViews>
    <sheetView showGridLines="0" zoomScaleNormal="10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39" t="str">
        <f>CalendarYear&amp;"年"&amp;"7月"</f>
        <v>2023年7月</v>
      </c>
      <c r="C2" s="139"/>
      <c r="D2" s="139"/>
      <c r="E2" s="2"/>
      <c r="F2" s="2"/>
      <c r="G2" s="2"/>
      <c r="H2" s="3"/>
      <c r="I2" s="1"/>
    </row>
    <row r="3" spans="1:9" s="30" customFormat="1" ht="24" customHeight="1" x14ac:dyDescent="0.25">
      <c r="A3" s="4"/>
      <c r="B3" s="19" t="str">
        <f>週の始まり</f>
        <v>月曜日</v>
      </c>
      <c r="C3" s="20" t="str">
        <f t="shared" ref="C3:H3" si="0">TEXT(C4,"aaaa")</f>
        <v>火曜日</v>
      </c>
      <c r="D3" s="20" t="str">
        <f t="shared" si="0"/>
        <v>水曜日</v>
      </c>
      <c r="E3" s="20" t="str">
        <f t="shared" si="0"/>
        <v>木曜日</v>
      </c>
      <c r="F3" s="20" t="str">
        <f t="shared" si="0"/>
        <v>金曜日</v>
      </c>
      <c r="G3" s="20" t="str">
        <f t="shared" si="0"/>
        <v>土曜日</v>
      </c>
      <c r="H3" s="21" t="str">
        <f t="shared" si="0"/>
        <v>日曜日</v>
      </c>
      <c r="I3" s="4"/>
    </row>
    <row r="4" spans="1:9" s="31" customFormat="1" ht="24" customHeight="1" x14ac:dyDescent="0.25">
      <c r="A4" s="8"/>
      <c r="B4" s="40">
        <f t="array" ref="B4:H4">DaysAndWeeks+DATE(CalendarYear,7,1)-WEEKDAY(DATE(CalendarYear,7,1),(週の始まり="月曜日")+1)+1</f>
        <v>45103</v>
      </c>
      <c r="C4" s="40">
        <v>45104</v>
      </c>
      <c r="D4" s="40">
        <v>45105</v>
      </c>
      <c r="E4" s="40">
        <v>45106</v>
      </c>
      <c r="F4" s="40">
        <v>45107</v>
      </c>
      <c r="G4" s="40">
        <v>45108</v>
      </c>
      <c r="H4" s="40">
        <v>45109</v>
      </c>
      <c r="I4" s="8"/>
    </row>
    <row r="5" spans="1:9" s="32" customFormat="1" ht="56.1" customHeight="1" x14ac:dyDescent="0.25">
      <c r="A5" s="10"/>
      <c r="B5" s="22"/>
      <c r="C5" s="22"/>
      <c r="D5" s="22"/>
      <c r="E5" s="22"/>
      <c r="F5" s="22"/>
      <c r="G5" s="22"/>
      <c r="H5" s="22"/>
      <c r="I5" s="10"/>
    </row>
    <row r="6" spans="1:9" s="31" customFormat="1" ht="24" customHeight="1" x14ac:dyDescent="0.25">
      <c r="A6" s="8"/>
      <c r="B6" s="41">
        <f t="array" ref="B6:H6">DaysAndWeeks+DATE(CalendarYear,7,1)-WEEKDAY(DATE(CalendarYear,7,1),(週の始まり="月曜日")+1)+8</f>
        <v>45110</v>
      </c>
      <c r="C6" s="41">
        <v>45111</v>
      </c>
      <c r="D6" s="41">
        <v>45112</v>
      </c>
      <c r="E6" s="41">
        <v>45113</v>
      </c>
      <c r="F6" s="41">
        <v>45114</v>
      </c>
      <c r="G6" s="41">
        <v>45115</v>
      </c>
      <c r="H6" s="41">
        <v>45116</v>
      </c>
      <c r="I6" s="8"/>
    </row>
    <row r="7" spans="1:9" s="32" customFormat="1" ht="56.1" customHeight="1" x14ac:dyDescent="0.25">
      <c r="A7" s="10"/>
      <c r="B7" s="23"/>
      <c r="C7" s="23"/>
      <c r="D7" s="23"/>
      <c r="E7" s="23"/>
      <c r="F7" s="23"/>
      <c r="G7" s="23"/>
      <c r="H7" s="23"/>
      <c r="I7" s="10"/>
    </row>
    <row r="8" spans="1:9" s="31" customFormat="1" ht="24" customHeight="1" x14ac:dyDescent="0.25">
      <c r="A8" s="8"/>
      <c r="B8" s="42">
        <f t="array" ref="B8:H8">DaysAndWeeks+DATE(CalendarYear,7,1)-WEEKDAY(DATE(CalendarYear,7,1),(週の始まり="月曜日")+1)+15</f>
        <v>45117</v>
      </c>
      <c r="C8" s="42">
        <v>45118</v>
      </c>
      <c r="D8" s="42">
        <v>45119</v>
      </c>
      <c r="E8" s="42">
        <v>45120</v>
      </c>
      <c r="F8" s="42">
        <v>45121</v>
      </c>
      <c r="G8" s="42">
        <v>45122</v>
      </c>
      <c r="H8" s="42">
        <v>45123</v>
      </c>
      <c r="I8" s="8"/>
    </row>
    <row r="9" spans="1:9" s="32" customFormat="1" ht="56.1" customHeight="1" x14ac:dyDescent="0.25">
      <c r="A9" s="10"/>
      <c r="B9" s="22"/>
      <c r="C9" s="22"/>
      <c r="D9" s="22"/>
      <c r="E9" s="22"/>
      <c r="F9" s="22"/>
      <c r="G9" s="22"/>
      <c r="H9" s="22"/>
      <c r="I9" s="10"/>
    </row>
    <row r="10" spans="1:9" s="31" customFormat="1" ht="24" customHeight="1" x14ac:dyDescent="0.25">
      <c r="A10" s="8"/>
      <c r="B10" s="41">
        <f t="array" ref="B10:H10">DaysAndWeeks+DATE(CalendarYear,7,1)-WEEKDAY(DATE(CalendarYear,7,1),(週の始まり="月曜日")+1)+22</f>
        <v>45124</v>
      </c>
      <c r="C10" s="41">
        <v>45125</v>
      </c>
      <c r="D10" s="41">
        <v>45126</v>
      </c>
      <c r="E10" s="41">
        <v>45127</v>
      </c>
      <c r="F10" s="41">
        <v>45128</v>
      </c>
      <c r="G10" s="41">
        <v>45129</v>
      </c>
      <c r="H10" s="41">
        <v>45130</v>
      </c>
      <c r="I10" s="8"/>
    </row>
    <row r="11" spans="1:9" s="32" customFormat="1" ht="56.1" customHeight="1" x14ac:dyDescent="0.25">
      <c r="A11" s="10"/>
      <c r="B11" s="23"/>
      <c r="C11" s="23"/>
      <c r="D11" s="23"/>
      <c r="E11" s="23"/>
      <c r="F11" s="23"/>
      <c r="G11" s="23"/>
      <c r="H11" s="23"/>
      <c r="I11" s="10"/>
    </row>
    <row r="12" spans="1:9" s="31" customFormat="1" ht="24" customHeight="1" x14ac:dyDescent="0.25">
      <c r="A12" s="8"/>
      <c r="B12" s="42">
        <f t="array" ref="B12:H12">DaysAndWeeks+DATE(CalendarYear,7,1)-WEEKDAY(DATE(CalendarYear,7,1),(週の始まり="月曜日")+1)+29</f>
        <v>45131</v>
      </c>
      <c r="C12" s="42">
        <v>45132</v>
      </c>
      <c r="D12" s="42">
        <v>45133</v>
      </c>
      <c r="E12" s="42">
        <v>45134</v>
      </c>
      <c r="F12" s="42">
        <v>45135</v>
      </c>
      <c r="G12" s="42">
        <v>45136</v>
      </c>
      <c r="H12" s="42">
        <v>45137</v>
      </c>
      <c r="I12" s="8"/>
    </row>
    <row r="13" spans="1:9" s="32" customFormat="1" ht="56.1" customHeight="1" x14ac:dyDescent="0.25">
      <c r="A13" s="10"/>
      <c r="B13" s="22"/>
      <c r="C13" s="22"/>
      <c r="D13" s="22"/>
      <c r="E13" s="22"/>
      <c r="F13" s="22"/>
      <c r="G13" s="22"/>
      <c r="H13" s="22"/>
      <c r="I13" s="10"/>
    </row>
    <row r="14" spans="1:9" s="31" customFormat="1" ht="24" customHeight="1" x14ac:dyDescent="0.25">
      <c r="A14" s="8"/>
      <c r="B14" s="41">
        <f t="array" ref="B14:C14">DaysAndWeeks+DATE(CalendarYear,7,1)-WEEKDAY(DATE(CalendarYear,7,1),(週の始まり="月曜日")+1)+36</f>
        <v>45138</v>
      </c>
      <c r="C14" s="41">
        <v>45139</v>
      </c>
      <c r="D14" s="140" t="s">
        <v>0</v>
      </c>
      <c r="E14" s="140"/>
      <c r="F14" s="140"/>
      <c r="G14" s="140"/>
      <c r="H14" s="141"/>
      <c r="I14" s="8"/>
    </row>
    <row r="15" spans="1:9" s="32" customFormat="1" ht="56.1" customHeight="1" x14ac:dyDescent="0.25">
      <c r="A15" s="10"/>
      <c r="B15" s="23"/>
      <c r="C15" s="23"/>
      <c r="D15" s="142"/>
      <c r="E15" s="142"/>
      <c r="F15" s="142"/>
      <c r="G15" s="142"/>
      <c r="H15" s="143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11" priority="2">
      <formula>AND(DAY(B12)&gt;=1,DAY(B12)&lt;=15)</formula>
    </cfRule>
  </conditionalFormatting>
  <conditionalFormatting sqref="B4:G4">
    <cfRule type="expression" dxfId="10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600-000000000000}"/>
    <dataValidation allowBlank="1" showInputMessage="1" showErrorMessage="1" prompt="7 月の月間カレンダー" sqref="A1" xr:uid="{00000000-0002-0000-06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6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6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600-000004000000}"/>
    <dataValidation allowBlank="1" showInputMessage="1" prompt="このセルに毎月のメモを入力します" sqref="D15:H15" xr:uid="{00000000-0002-0000-0600-000005000000}"/>
    <dataValidation allowBlank="1" showInputMessage="1" prompt="下のセルに毎月のメモを入力します" sqref="D14:H14" xr:uid="{00000000-0002-0000-06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6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A1:I15"/>
  <sheetViews>
    <sheetView showGridLines="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39" t="str">
        <f>CalendarYear&amp;"年"&amp;"8月"</f>
        <v>2023年8月</v>
      </c>
      <c r="C2" s="139"/>
      <c r="D2" s="139"/>
      <c r="E2" s="2"/>
      <c r="F2" s="2"/>
      <c r="G2" s="2"/>
      <c r="H2" s="3"/>
      <c r="I2" s="1"/>
    </row>
    <row r="3" spans="1:9" s="30" customFormat="1" ht="24" customHeight="1" x14ac:dyDescent="0.25">
      <c r="A3" s="4"/>
      <c r="B3" s="19" t="str">
        <f>週の始まり</f>
        <v>月曜日</v>
      </c>
      <c r="C3" s="20" t="str">
        <f t="shared" ref="C3:H3" si="0">TEXT(C4,"aaaa")</f>
        <v>火曜日</v>
      </c>
      <c r="D3" s="20" t="str">
        <f t="shared" si="0"/>
        <v>水曜日</v>
      </c>
      <c r="E3" s="20" t="str">
        <f t="shared" si="0"/>
        <v>木曜日</v>
      </c>
      <c r="F3" s="20" t="str">
        <f t="shared" si="0"/>
        <v>金曜日</v>
      </c>
      <c r="G3" s="20" t="str">
        <f t="shared" si="0"/>
        <v>土曜日</v>
      </c>
      <c r="H3" s="21" t="str">
        <f t="shared" si="0"/>
        <v>日曜日</v>
      </c>
      <c r="I3" s="4"/>
    </row>
    <row r="4" spans="1:9" s="31" customFormat="1" ht="24" customHeight="1" x14ac:dyDescent="0.25">
      <c r="A4" s="8"/>
      <c r="B4" s="40">
        <f t="array" ref="B4:H4">DaysAndWeeks+DATE(CalendarYear,8,1)-WEEKDAY(DATE(CalendarYear,8,1),(週の始まり="月曜日")+1)+1</f>
        <v>45138</v>
      </c>
      <c r="C4" s="40">
        <v>45139</v>
      </c>
      <c r="D4" s="40">
        <v>45140</v>
      </c>
      <c r="E4" s="40">
        <v>45141</v>
      </c>
      <c r="F4" s="40">
        <v>45142</v>
      </c>
      <c r="G4" s="40">
        <v>45143</v>
      </c>
      <c r="H4" s="40">
        <v>45144</v>
      </c>
      <c r="I4" s="8"/>
    </row>
    <row r="5" spans="1:9" s="32" customFormat="1" ht="56.1" customHeight="1" x14ac:dyDescent="0.25">
      <c r="A5" s="10"/>
      <c r="B5" s="22"/>
      <c r="C5" s="22"/>
      <c r="D5" s="22"/>
      <c r="E5" s="22"/>
      <c r="F5" s="22"/>
      <c r="G5" s="22"/>
      <c r="H5" s="22"/>
      <c r="I5" s="10"/>
    </row>
    <row r="6" spans="1:9" s="31" customFormat="1" ht="24" customHeight="1" x14ac:dyDescent="0.25">
      <c r="A6" s="8"/>
      <c r="B6" s="41">
        <f t="array" ref="B6:H6">DaysAndWeeks+DATE(CalendarYear,8,1)-WEEKDAY(DATE(CalendarYear,8,1),(週の始まり="月曜日")+1)+8</f>
        <v>45145</v>
      </c>
      <c r="C6" s="41">
        <v>45146</v>
      </c>
      <c r="D6" s="41">
        <v>45147</v>
      </c>
      <c r="E6" s="41">
        <v>45148</v>
      </c>
      <c r="F6" s="41">
        <v>45149</v>
      </c>
      <c r="G6" s="41">
        <v>45150</v>
      </c>
      <c r="H6" s="41">
        <v>45151</v>
      </c>
      <c r="I6" s="8"/>
    </row>
    <row r="7" spans="1:9" s="32" customFormat="1" ht="56.1" customHeight="1" x14ac:dyDescent="0.25">
      <c r="A7" s="10"/>
      <c r="B7" s="23"/>
      <c r="C7" s="23"/>
      <c r="D7" s="23"/>
      <c r="E7" s="23"/>
      <c r="F7" s="23"/>
      <c r="G7" s="23"/>
      <c r="H7" s="23"/>
      <c r="I7" s="10"/>
    </row>
    <row r="8" spans="1:9" s="31" customFormat="1" ht="24" customHeight="1" x14ac:dyDescent="0.25">
      <c r="A8" s="8"/>
      <c r="B8" s="42">
        <f t="array" ref="B8:H8">DaysAndWeeks+DATE(CalendarYear,8,1)-WEEKDAY(DATE(CalendarYear,8,1),(週の始まり="月曜日")+1)+15</f>
        <v>45152</v>
      </c>
      <c r="C8" s="42">
        <v>45153</v>
      </c>
      <c r="D8" s="42">
        <v>45154</v>
      </c>
      <c r="E8" s="42">
        <v>45155</v>
      </c>
      <c r="F8" s="42">
        <v>45156</v>
      </c>
      <c r="G8" s="42">
        <v>45157</v>
      </c>
      <c r="H8" s="42">
        <v>45158</v>
      </c>
      <c r="I8" s="8"/>
    </row>
    <row r="9" spans="1:9" s="32" customFormat="1" ht="56.1" customHeight="1" x14ac:dyDescent="0.25">
      <c r="A9" s="10"/>
      <c r="B9" s="22"/>
      <c r="C9" s="22"/>
      <c r="D9" s="22"/>
      <c r="E9" s="22"/>
      <c r="F9" s="22"/>
      <c r="G9" s="22"/>
      <c r="H9" s="22"/>
      <c r="I9" s="10"/>
    </row>
    <row r="10" spans="1:9" s="31" customFormat="1" ht="24" customHeight="1" x14ac:dyDescent="0.25">
      <c r="A10" s="8"/>
      <c r="B10" s="41">
        <f t="array" ref="B10:H10">DaysAndWeeks+DATE(CalendarYear,8,1)-WEEKDAY(DATE(CalendarYear,8,1),(週の始まり="月曜日")+1)+22</f>
        <v>45159</v>
      </c>
      <c r="C10" s="41">
        <v>45160</v>
      </c>
      <c r="D10" s="41">
        <v>45161</v>
      </c>
      <c r="E10" s="41">
        <v>45162</v>
      </c>
      <c r="F10" s="41">
        <v>45163</v>
      </c>
      <c r="G10" s="41">
        <v>45164</v>
      </c>
      <c r="H10" s="41">
        <v>45165</v>
      </c>
      <c r="I10" s="8"/>
    </row>
    <row r="11" spans="1:9" s="32" customFormat="1" ht="56.1" customHeight="1" x14ac:dyDescent="0.25">
      <c r="A11" s="10"/>
      <c r="B11" s="23"/>
      <c r="C11" s="23"/>
      <c r="D11" s="23"/>
      <c r="E11" s="23"/>
      <c r="F11" s="23"/>
      <c r="G11" s="23"/>
      <c r="H11" s="23"/>
      <c r="I11" s="10"/>
    </row>
    <row r="12" spans="1:9" s="31" customFormat="1" ht="24" customHeight="1" x14ac:dyDescent="0.25">
      <c r="A12" s="8"/>
      <c r="B12" s="42">
        <f t="array" ref="B12:H12">DaysAndWeeks+DATE(CalendarYear,8,1)-WEEKDAY(DATE(CalendarYear,8,1),(週の始まり="月曜日")+1)+29</f>
        <v>45166</v>
      </c>
      <c r="C12" s="42">
        <v>45167</v>
      </c>
      <c r="D12" s="42">
        <v>45168</v>
      </c>
      <c r="E12" s="42">
        <v>45169</v>
      </c>
      <c r="F12" s="42">
        <v>45170</v>
      </c>
      <c r="G12" s="42">
        <v>45171</v>
      </c>
      <c r="H12" s="42">
        <v>45172</v>
      </c>
      <c r="I12" s="8"/>
    </row>
    <row r="13" spans="1:9" s="32" customFormat="1" ht="56.1" customHeight="1" x14ac:dyDescent="0.25">
      <c r="A13" s="10"/>
      <c r="B13" s="22"/>
      <c r="C13" s="22"/>
      <c r="D13" s="22"/>
      <c r="E13" s="22"/>
      <c r="F13" s="22"/>
      <c r="G13" s="22"/>
      <c r="H13" s="22"/>
      <c r="I13" s="10"/>
    </row>
    <row r="14" spans="1:9" s="31" customFormat="1" ht="24" customHeight="1" x14ac:dyDescent="0.25">
      <c r="A14" s="8"/>
      <c r="B14" s="41">
        <f t="array" ref="B14:C14">DaysAndWeeks+DATE(CalendarYear,8,1)-WEEKDAY(DATE(CalendarYear,8,1),(週の始まり="月曜日")+1)+36</f>
        <v>45173</v>
      </c>
      <c r="C14" s="41">
        <v>45174</v>
      </c>
      <c r="D14" s="140" t="s">
        <v>0</v>
      </c>
      <c r="E14" s="140"/>
      <c r="F14" s="140"/>
      <c r="G14" s="140"/>
      <c r="H14" s="141"/>
      <c r="I14" s="8"/>
    </row>
    <row r="15" spans="1:9" s="32" customFormat="1" ht="56.1" customHeight="1" x14ac:dyDescent="0.25">
      <c r="A15" s="10"/>
      <c r="B15" s="23"/>
      <c r="C15" s="23"/>
      <c r="D15" s="142"/>
      <c r="E15" s="142"/>
      <c r="F15" s="142"/>
      <c r="G15" s="142"/>
      <c r="H15" s="143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9" priority="2">
      <formula>AND(DAY(B12)&gt;=1,DAY(B12)&lt;=15)</formula>
    </cfRule>
  </conditionalFormatting>
  <conditionalFormatting sqref="B4:G4">
    <cfRule type="expression" dxfId="8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7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700-000001000000}"/>
    <dataValidation allowBlank="1" showInputMessage="1" showErrorMessage="1" prompt="8 月の月間カレンダー" sqref="A1" xr:uid="{00000000-0002-0000-07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700-000003000000}"/>
    <dataValidation allowBlank="1" showInputMessage="1" prompt="下のセルに毎月のメモを入力します" sqref="D14:H14" xr:uid="{00000000-0002-0000-0700-000004000000}"/>
    <dataValidation allowBlank="1" showInputMessage="1" prompt="このセルに毎月のメモを入力します" sqref="D15:H15" xr:uid="{00000000-0002-0000-0700-000005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700-000006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7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A1:I15"/>
  <sheetViews>
    <sheetView showGridLines="0" zoomScaleNormal="100" workbookViewId="0"/>
  </sheetViews>
  <sheetFormatPr defaultColWidth="8.88671875" defaultRowHeight="15.75" x14ac:dyDescent="0.25"/>
  <cols>
    <col min="1" max="1" width="1.77734375" style="29" customWidth="1"/>
    <col min="2" max="8" width="16.77734375" style="29" customWidth="1"/>
    <col min="9" max="9" width="1.77734375" style="29" customWidth="1"/>
    <col min="10" max="10" width="8.77734375" style="29" customWidth="1"/>
    <col min="11" max="16384" width="8.88671875" style="29"/>
  </cols>
  <sheetData>
    <row r="1" spans="1:9" ht="9" customHeight="1" x14ac:dyDescent="0.25">
      <c r="A1" s="1"/>
      <c r="B1" s="1"/>
      <c r="C1" s="1"/>
      <c r="D1" s="1"/>
      <c r="E1" s="1"/>
      <c r="F1" s="1"/>
      <c r="G1" s="1"/>
      <c r="H1" s="1"/>
      <c r="I1" s="1" t="s">
        <v>1</v>
      </c>
    </row>
    <row r="2" spans="1:9" ht="96" customHeight="1" x14ac:dyDescent="0.25">
      <c r="A2" s="1"/>
      <c r="B2" s="144" t="str">
        <f>CalendarYear&amp;"年"&amp;"9月"</f>
        <v>2023年9月</v>
      </c>
      <c r="C2" s="144"/>
      <c r="D2" s="144"/>
      <c r="E2" s="2"/>
      <c r="F2" s="2"/>
      <c r="G2" s="2"/>
      <c r="H2" s="3"/>
      <c r="I2" s="1"/>
    </row>
    <row r="3" spans="1:9" s="30" customFormat="1" ht="24" customHeight="1" x14ac:dyDescent="0.25">
      <c r="A3" s="4"/>
      <c r="B3" s="24" t="str">
        <f>週の始まり</f>
        <v>月曜日</v>
      </c>
      <c r="C3" s="25" t="str">
        <f t="shared" ref="C3:H3" si="0">TEXT(C4,"aaaa")</f>
        <v>火曜日</v>
      </c>
      <c r="D3" s="25" t="str">
        <f t="shared" si="0"/>
        <v>水曜日</v>
      </c>
      <c r="E3" s="25" t="str">
        <f t="shared" si="0"/>
        <v>木曜日</v>
      </c>
      <c r="F3" s="25" t="str">
        <f t="shared" si="0"/>
        <v>金曜日</v>
      </c>
      <c r="G3" s="25" t="str">
        <f t="shared" si="0"/>
        <v>土曜日</v>
      </c>
      <c r="H3" s="26" t="str">
        <f t="shared" si="0"/>
        <v>日曜日</v>
      </c>
      <c r="I3" s="4"/>
    </row>
    <row r="4" spans="1:9" s="31" customFormat="1" ht="24" customHeight="1" x14ac:dyDescent="0.25">
      <c r="A4" s="8"/>
      <c r="B4" s="37">
        <f t="array" ref="B4:H4">DaysAndWeeks+DATE(CalendarYear,9,1)-WEEKDAY(DATE(CalendarYear,9,1),(週の始まり="月曜日")+1)+1</f>
        <v>45166</v>
      </c>
      <c r="C4" s="37">
        <v>45167</v>
      </c>
      <c r="D4" s="37">
        <v>45168</v>
      </c>
      <c r="E4" s="37">
        <v>45169</v>
      </c>
      <c r="F4" s="37">
        <v>45170</v>
      </c>
      <c r="G4" s="37">
        <v>45171</v>
      </c>
      <c r="H4" s="37">
        <v>45172</v>
      </c>
      <c r="I4" s="8"/>
    </row>
    <row r="5" spans="1:9" s="32" customFormat="1" ht="56.1" customHeight="1" x14ac:dyDescent="0.25">
      <c r="A5" s="10"/>
      <c r="B5" s="27"/>
      <c r="C5" s="27"/>
      <c r="D5" s="27"/>
      <c r="E5" s="27"/>
      <c r="F5" s="27"/>
      <c r="G5" s="27"/>
      <c r="H5" s="27"/>
      <c r="I5" s="10"/>
    </row>
    <row r="6" spans="1:9" s="31" customFormat="1" ht="24" customHeight="1" x14ac:dyDescent="0.25">
      <c r="A6" s="8"/>
      <c r="B6" s="38">
        <f t="array" ref="B6:H6">DaysAndWeeks+DATE(CalendarYear,9,1)-WEEKDAY(DATE(CalendarYear,9,1),(週の始まり="月曜日")+1)+8</f>
        <v>45173</v>
      </c>
      <c r="C6" s="38">
        <v>45174</v>
      </c>
      <c r="D6" s="38">
        <v>45175</v>
      </c>
      <c r="E6" s="38">
        <v>45176</v>
      </c>
      <c r="F6" s="38">
        <v>45177</v>
      </c>
      <c r="G6" s="38">
        <v>45178</v>
      </c>
      <c r="H6" s="38">
        <v>45179</v>
      </c>
      <c r="I6" s="8"/>
    </row>
    <row r="7" spans="1:9" s="32" customFormat="1" ht="56.1" customHeight="1" x14ac:dyDescent="0.25">
      <c r="A7" s="10"/>
      <c r="B7" s="28"/>
      <c r="C7" s="28"/>
      <c r="D7" s="28"/>
      <c r="E7" s="28"/>
      <c r="F7" s="28"/>
      <c r="G7" s="28"/>
      <c r="H7" s="28"/>
      <c r="I7" s="10"/>
    </row>
    <row r="8" spans="1:9" s="31" customFormat="1" ht="24" customHeight="1" x14ac:dyDescent="0.25">
      <c r="A8" s="8"/>
      <c r="B8" s="39">
        <f t="array" ref="B8:H8">DaysAndWeeks+DATE(CalendarYear,9,1)-WEEKDAY(DATE(CalendarYear,9,1),(週の始まり="月曜日")+1)+15</f>
        <v>45180</v>
      </c>
      <c r="C8" s="39">
        <v>45181</v>
      </c>
      <c r="D8" s="39">
        <v>45182</v>
      </c>
      <c r="E8" s="39">
        <v>45183</v>
      </c>
      <c r="F8" s="39">
        <v>45184</v>
      </c>
      <c r="G8" s="39">
        <v>45185</v>
      </c>
      <c r="H8" s="39">
        <v>45186</v>
      </c>
      <c r="I8" s="8"/>
    </row>
    <row r="9" spans="1:9" s="32" customFormat="1" ht="56.1" customHeight="1" x14ac:dyDescent="0.25">
      <c r="A9" s="10"/>
      <c r="B9" s="27"/>
      <c r="C9" s="27"/>
      <c r="D9" s="27"/>
      <c r="E9" s="27"/>
      <c r="F9" s="27"/>
      <c r="G9" s="27"/>
      <c r="H9" s="27"/>
      <c r="I9" s="10"/>
    </row>
    <row r="10" spans="1:9" s="31" customFormat="1" ht="24" customHeight="1" x14ac:dyDescent="0.25">
      <c r="A10" s="8"/>
      <c r="B10" s="38">
        <f t="array" ref="B10:H10">DaysAndWeeks+DATE(CalendarYear,9,1)-WEEKDAY(DATE(CalendarYear,9,1),(週の始まり="月曜日")+1)+22</f>
        <v>45187</v>
      </c>
      <c r="C10" s="38">
        <v>45188</v>
      </c>
      <c r="D10" s="38">
        <v>45189</v>
      </c>
      <c r="E10" s="38">
        <v>45190</v>
      </c>
      <c r="F10" s="38">
        <v>45191</v>
      </c>
      <c r="G10" s="38">
        <v>45192</v>
      </c>
      <c r="H10" s="38">
        <v>45193</v>
      </c>
      <c r="I10" s="8"/>
    </row>
    <row r="11" spans="1:9" s="32" customFormat="1" ht="56.1" customHeight="1" x14ac:dyDescent="0.25">
      <c r="A11" s="10"/>
      <c r="B11" s="28"/>
      <c r="C11" s="28"/>
      <c r="D11" s="28"/>
      <c r="E11" s="28"/>
      <c r="F11" s="28"/>
      <c r="G11" s="28"/>
      <c r="H11" s="28"/>
      <c r="I11" s="10"/>
    </row>
    <row r="12" spans="1:9" s="31" customFormat="1" ht="24" customHeight="1" x14ac:dyDescent="0.25">
      <c r="A12" s="8"/>
      <c r="B12" s="39">
        <f t="array" ref="B12:H12">DaysAndWeeks+DATE(CalendarYear,9,1)-WEEKDAY(DATE(CalendarYear,9,1),(週の始まり="月曜日")+1)+29</f>
        <v>45194</v>
      </c>
      <c r="C12" s="39">
        <v>45195</v>
      </c>
      <c r="D12" s="39">
        <v>45196</v>
      </c>
      <c r="E12" s="39">
        <v>45197</v>
      </c>
      <c r="F12" s="39">
        <v>45198</v>
      </c>
      <c r="G12" s="39">
        <v>45199</v>
      </c>
      <c r="H12" s="39">
        <v>45200</v>
      </c>
      <c r="I12" s="8"/>
    </row>
    <row r="13" spans="1:9" s="32" customFormat="1" ht="56.1" customHeight="1" x14ac:dyDescent="0.25">
      <c r="A13" s="10"/>
      <c r="B13" s="27"/>
      <c r="C13" s="27"/>
      <c r="D13" s="27"/>
      <c r="E13" s="27"/>
      <c r="F13" s="27"/>
      <c r="G13" s="27"/>
      <c r="H13" s="27"/>
      <c r="I13" s="10"/>
    </row>
    <row r="14" spans="1:9" s="31" customFormat="1" ht="24" customHeight="1" x14ac:dyDescent="0.25">
      <c r="A14" s="8"/>
      <c r="B14" s="38">
        <f t="array" ref="B14:C14">DaysAndWeeks+DATE(CalendarYear,9,1)-WEEKDAY(DATE(CalendarYear,9,1),(週の始まり="月曜日")+1)+36</f>
        <v>45201</v>
      </c>
      <c r="C14" s="38">
        <v>45202</v>
      </c>
      <c r="D14" s="145" t="s">
        <v>0</v>
      </c>
      <c r="E14" s="145"/>
      <c r="F14" s="145"/>
      <c r="G14" s="145"/>
      <c r="H14" s="146"/>
      <c r="I14" s="8"/>
    </row>
    <row r="15" spans="1:9" s="32" customFormat="1" ht="56.1" customHeight="1" x14ac:dyDescent="0.25">
      <c r="A15" s="10"/>
      <c r="B15" s="28"/>
      <c r="C15" s="28"/>
      <c r="D15" s="147"/>
      <c r="E15" s="147"/>
      <c r="F15" s="147"/>
      <c r="G15" s="147"/>
      <c r="H15" s="148"/>
      <c r="I15" s="10"/>
    </row>
  </sheetData>
  <mergeCells count="3">
    <mergeCell ref="B2:D2"/>
    <mergeCell ref="D14:H14"/>
    <mergeCell ref="D15:H15"/>
  </mergeCells>
  <phoneticPr fontId="33"/>
  <conditionalFormatting sqref="B12:H12 B14:C14">
    <cfRule type="expression" dxfId="7" priority="2">
      <formula>AND(DAY(B12)&gt;=1,DAY(B12)&lt;=15)</formula>
    </cfRule>
  </conditionalFormatting>
  <conditionalFormatting sqref="B4:G4">
    <cfRule type="expression" dxfId="6" priority="1">
      <formula>DAY(B4)&gt;8</formula>
    </cfRule>
  </conditionalFormatting>
  <dataValidations count="8">
    <dataValidation allowBlank="1" showInputMessage="1" showErrorMessage="1" prompt="曜日は自動的に決定されます" sqref="C3:H3" xr:uid="{00000000-0002-0000-0800-000000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:D2" xr:uid="{00000000-0002-0000-0800-000001000000}"/>
    <dataValidation allowBlank="1" showInputMessage="1" showErrorMessage="1" prompt="9 月の月間カレンダー" sqref="A1" xr:uid="{00000000-0002-0000-08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" xr:uid="{00000000-0002-0000-0800-000003000000}"/>
    <dataValidation allowBlank="1" showInputMessage="1" showErrorMessage="1" prompt="この行と行 7、9、11、13、15 は、一つ上のセルのカレンダー日に関連する毎日のメモを入力するためのセルです。" sqref="B5" xr:uid="{00000000-0002-0000-0800-000004000000}"/>
    <dataValidation allowBlank="1" showInputMessage="1" prompt="このセルに毎月のメモを入力します" sqref="D15:H15" xr:uid="{00000000-0002-0000-0800-000005000000}"/>
    <dataValidation allowBlank="1" showInputMessage="1" prompt="下のセルに毎月のメモを入力します" sqref="D14:H14" xr:uid="{00000000-0002-0000-0800-000006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800-000007000000}"/>
  </dataValidations>
  <printOptions horizontalCentered="1"/>
  <pageMargins left="0.25" right="0.25" top="0.5" bottom="0.5" header="0.3" footer="0.3"/>
  <pageSetup paperSize="9" scale="85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0D437D-D97C-4174-9BD0-B6C4706C93C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65DF88E0-C534-44A9-B15A-DDE8DD220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TM11829122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39</vt:i4>
      </vt:variant>
    </vt:vector>
  </HeadingPairs>
  <TitlesOfParts>
    <vt:vector size="51" baseType="lpstr">
      <vt:lpstr>1 月</vt:lpstr>
      <vt:lpstr>2 月</vt:lpstr>
      <vt:lpstr>3 月</vt:lpstr>
      <vt:lpstr>4 月</vt:lpstr>
      <vt:lpstr>5 月</vt:lpstr>
      <vt:lpstr>6 月</vt:lpstr>
      <vt:lpstr>7 月</vt:lpstr>
      <vt:lpstr>8 月</vt:lpstr>
      <vt:lpstr>9 月</vt:lpstr>
      <vt:lpstr>10 月</vt:lpstr>
      <vt:lpstr>11 月</vt:lpstr>
      <vt:lpstr>12 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 月'!Print_Area</vt:lpstr>
      <vt:lpstr>'10 月'!Print_Area</vt:lpstr>
      <vt:lpstr>'11 月'!Print_Area</vt:lpstr>
      <vt:lpstr>'12 月'!Print_Area</vt:lpstr>
      <vt:lpstr>'2 月'!Print_Area</vt:lpstr>
      <vt:lpstr>'3 月'!Print_Area</vt:lpstr>
      <vt:lpstr>'4 月'!Print_Area</vt:lpstr>
      <vt:lpstr>'5 月'!Print_Area</vt:lpstr>
      <vt:lpstr>'6 月'!Print_Area</vt:lpstr>
      <vt:lpstr>'7 月'!Print_Area</vt:lpstr>
      <vt:lpstr>'8 月'!Print_Area</vt:lpstr>
      <vt:lpstr>'9 月'!Print_Area</vt:lpstr>
      <vt:lpstr>RowTitleRegion1..K3</vt:lpstr>
      <vt:lpstr>週の始まり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2023-02-27T12:58:27Z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